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7" sheetId="7" r:id="rId1"/>
  </sheets>
  <definedNames>
    <definedName name="_xlnm._FilterDatabase" localSheetId="0" hidden="1">'01.07.2017'!$A$3:$CV$9</definedName>
    <definedName name="Z_8F857505_99F7_44A0_9311_0C036734EE4E_.wvu.Cols" localSheetId="0" hidden="1">'01.07.2017'!$M:$M,'01.07.2017'!$O:$O,'01.07.2017'!$Q:$Q</definedName>
    <definedName name="Z_8F857505_99F7_44A0_9311_0C036734EE4E_.wvu.FilterData" localSheetId="0" hidden="1">'01.07.2017'!$A$3:$CV$9</definedName>
    <definedName name="Z_8F857505_99F7_44A0_9311_0C036734EE4E_.wvu.PrintTitles" localSheetId="0" hidden="1">'01.07.2017'!$A:$A</definedName>
    <definedName name="Z_A2FD971F_E944_4D74_B779_A0EFF498D9F4_.wvu.FilterData" localSheetId="0" hidden="1">'01.07.2017'!$A$3:$CV$9</definedName>
    <definedName name="Z_A9585D8F_84FF_4B47_8C73_1E41499AFDEF_.wvu.FilterData" localSheetId="0" hidden="1">'01.07.2017'!$A$3:$CV$9</definedName>
    <definedName name="Z_C25F2E07_26D8_4FF3_99D5_BF02F5F80659_.wvu.FilterData" localSheetId="0" hidden="1">'01.07.2017'!$A$3:$CV$9</definedName>
    <definedName name="Z_F8663FA0_0F1B_4DD5_86AB_0F7B7AF3784A_.wvu.FilterData" localSheetId="0" hidden="1">'01.07.2017'!$A$3:$CV$9</definedName>
    <definedName name="_xlnm.Print_Titles" localSheetId="0">'01.07.2017'!$A:$A</definedName>
    <definedName name="_xlnm.Print_Area" localSheetId="0">'01.07.2017'!$A$1:$CV$9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<sst xmlns="http://schemas.openxmlformats.org/spreadsheetml/2006/main" count="189" uniqueCount="125">
  <si>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</si>
  <si>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</si>
  <si>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</si>
  <si>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</si>
  <si>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</si>
  <si>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</si>
  <si>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</si>
  <si>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</si>
  <si>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</si>
  <si>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</si>
  <si>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</si>
  <si>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</si>
  <si>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</si>
  <si>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</si>
  <si>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</si>
  <si>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</si>
  <si>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</si>
  <si>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</si>
  <si>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</si>
  <si>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</si>
  <si>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</si>
  <si>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</si>
  <si>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</si>
  <si>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</si>
  <si>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</si>
  <si>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</si>
  <si>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</si>
  <si>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</si>
  <si>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</si>
  <si>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</si>
  <si>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</si>
  <si>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</si>
  <si>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</si>
  <si>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</si>
  <si>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</si>
  <si>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</si>
  <si>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</si>
  <si>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</si>
  <si>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</si>
  <si>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</si>
  <si>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</si>
  <si>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</si>
  <si>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</si>
  <si>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</si>
  <si>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</si>
  <si>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</si>
  <si>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</si>
  <si>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</si>
  <si>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</si>
  <si>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</si>
  <si>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</si>
  <si>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</si>
  <si>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</si>
  <si>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</si>
  <si>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</si>
  <si>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</si>
  <si>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</si>
  <si>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</si>
  <si>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</si>
  <si>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</si>
  <si>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</si>
  <si>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</si>
  <si>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</si>
  <si>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</si>
  <si>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</si>
  <si>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</si>
  <si>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</si>
  <si>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</si>
  <si>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</si>
  <si>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</si>
  <si>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</si>
  <si>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</si>
  <si>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</si>
  <si>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</si>
  <si>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</si>
  <si>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</si>
  <si>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</si>
  <si>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</si>
  <si>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</si>
  <si>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</si>
  <si>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</si>
  <si>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</si>
  <si>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</si>
  <si>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</si>
  <si>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</si>
  <si>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</si>
  <si>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</si>
  <si>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</si>
  <si>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</si>
  <si>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</si>
  <si>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</si>
  <si>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</si>
  <si>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</si>
  <si>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</si>
  <si>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</si>
  <si>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</si>
  <si>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</si>
  <si>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</si>
  <si>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</si>
  <si>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</si>
  <si>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</si>
  <si>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</si>
  <si>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</si>
  <si>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Решение Думы от 04.12.2015 № 40/144</t>
  </si>
  <si>
    <t>Решение Думы от 28.09.2015 № 29/132</t>
  </si>
  <si>
    <t>Решение Думы от 25.05.2012 № 52/279</t>
  </si>
  <si>
    <t>Решение Думы от 17.04.207 № 4</t>
  </si>
  <si>
    <t>Постановление 19.09.2016 № 83 - доходная; 29.08.2013 № 44 - расходная;</t>
  </si>
  <si>
    <t>Постановление 05.09.2016 № 53 - расходная;  05.09.2016 № 54 - доходная;</t>
  </si>
  <si>
    <t>Постановление 23.08.2016 № 173 - расходная; Постановление 5.09.2016 № 187 - доходная;</t>
  </si>
  <si>
    <t>на информационном стенде</t>
  </si>
  <si>
    <t>на информационном стенде и официальном сайте</t>
  </si>
  <si>
    <t>Постановление 28.07.2014 № 65; Постановление № 73 от 23.09.2016г.</t>
  </si>
  <si>
    <t>Решение Думы от 15.11.2016 № 50/227</t>
  </si>
  <si>
    <t>Постановление от 28.12.2016 № 111</t>
  </si>
  <si>
    <t>Постановление от 10.02.2017 № 1</t>
  </si>
  <si>
    <t>Постановление от 23.12.2016 № 273</t>
  </si>
  <si>
    <t>на сайте: gorod.tuzha.ru/официальные документы/Экономика/Исполнение бюджета/</t>
  </si>
  <si>
    <t>Постановление от 11.01.2017 № 7</t>
  </si>
  <si>
    <t>на сайте: mo.nir.my1.ru/официальные документы/Муниципальные программы/Постановление от 03.04.2017 № 48 - за 2016 год;</t>
  </si>
  <si>
    <t>4. Пачинское</t>
  </si>
  <si>
    <t>Мониторинг оценки  качества организации и осуществления бюджетного процесса за 1 полугодие 2017 г.</t>
  </si>
  <si>
    <t>на сайте: /Муниципальные программы/Постановление от 17.04.2017 № 17 - за 2016 год;</t>
  </si>
  <si>
    <t>на сайте: /администрация/Муниципальные программы/Постановление  № 34 - за 2016 год;</t>
  </si>
  <si>
    <t>на сайте: gorod.tuzha.ru/Муниципальные программы/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</si>
</sst>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5" borderId="1" xfId="0" applyNumberFormat="1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BG7" zoomScale="130" zoomScaleNormal="130" workbookViewId="0">
      <selection activeCell="BO8" sqref="BO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121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7" t="s">
        <v>75</v>
      </c>
      <c r="E2" s="109"/>
      <c r="F2" s="109"/>
      <c r="G2" s="109"/>
      <c r="H2" s="109"/>
      <c r="I2" s="109"/>
      <c r="J2" s="109"/>
      <c r="K2" s="108"/>
      <c r="L2" s="107" t="s">
        <v>76</v>
      </c>
      <c r="M2" s="109"/>
      <c r="N2" s="109"/>
      <c r="O2" s="109"/>
      <c r="P2" s="109"/>
      <c r="Q2" s="109"/>
      <c r="R2" s="109"/>
      <c r="S2" s="109"/>
      <c r="T2" s="109"/>
      <c r="U2" s="108"/>
      <c r="V2" s="107" t="s">
        <v>77</v>
      </c>
      <c r="W2" s="109"/>
      <c r="X2" s="109"/>
      <c r="Y2" s="109"/>
      <c r="Z2" s="108"/>
      <c r="AA2" s="107" t="s">
        <v>78</v>
      </c>
      <c r="AB2" s="109"/>
      <c r="AC2" s="109"/>
      <c r="AD2" s="109"/>
      <c r="AE2" s="109"/>
      <c r="AF2" s="108"/>
      <c r="AG2" s="107" t="s">
        <v>56</v>
      </c>
      <c r="AH2" s="109"/>
      <c r="AI2" s="109"/>
      <c r="AJ2" s="109"/>
      <c r="AK2" s="109"/>
      <c r="AL2" s="108"/>
      <c r="AM2" s="107" t="s">
        <v>80</v>
      </c>
      <c r="AN2" s="109"/>
      <c r="AO2" s="109"/>
      <c r="AP2" s="109"/>
      <c r="AQ2" s="108"/>
      <c r="AR2" s="107" t="s">
        <v>59</v>
      </c>
      <c r="AS2" s="109"/>
      <c r="AT2" s="109"/>
      <c r="AU2" s="109"/>
      <c r="AV2" s="108"/>
      <c r="AW2" s="107" t="s">
        <v>97</v>
      </c>
      <c r="AX2" s="109"/>
      <c r="AY2" s="109"/>
      <c r="AZ2" s="108"/>
      <c r="BA2" s="107" t="s">
        <v>61</v>
      </c>
      <c r="BB2" s="109"/>
      <c r="BC2" s="109"/>
      <c r="BD2" s="109"/>
      <c r="BE2" s="108"/>
      <c r="BF2" s="107" t="s">
        <v>83</v>
      </c>
      <c r="BG2" s="109"/>
      <c r="BH2" s="109"/>
      <c r="BI2" s="108"/>
      <c r="BJ2" s="107" t="s">
        <v>85</v>
      </c>
      <c r="BK2" s="109"/>
      <c r="BL2" s="109"/>
      <c r="BM2" s="108"/>
      <c r="BN2" s="107" t="s">
        <v>62</v>
      </c>
      <c r="BO2" s="109"/>
      <c r="BP2" s="109"/>
      <c r="BQ2" s="109"/>
      <c r="BR2" s="109"/>
      <c r="BS2" s="108"/>
      <c r="BT2" s="107" t="s">
        <v>63</v>
      </c>
      <c r="BU2" s="108"/>
      <c r="BV2" s="107" t="s">
        <v>92</v>
      </c>
      <c r="BW2" s="108"/>
      <c r="BX2" s="107" t="s">
        <v>64</v>
      </c>
      <c r="BY2" s="108"/>
      <c r="BZ2" s="107" t="s">
        <v>65</v>
      </c>
      <c r="CA2" s="108"/>
      <c r="CB2" s="107" t="s">
        <v>87</v>
      </c>
      <c r="CC2" s="108"/>
      <c r="CD2" s="107" t="s">
        <v>67</v>
      </c>
      <c r="CE2" s="108"/>
      <c r="CF2" s="107" t="s">
        <v>72</v>
      </c>
      <c r="CG2" s="108"/>
      <c r="CH2" s="107" t="s">
        <v>69</v>
      </c>
      <c r="CI2" s="108"/>
      <c r="CJ2" s="107" t="s">
        <v>71</v>
      </c>
      <c r="CK2" s="108"/>
      <c r="CL2" s="107" t="s">
        <v>88</v>
      </c>
      <c r="CM2" s="109"/>
      <c r="CN2" s="109"/>
      <c r="CO2" s="109"/>
      <c r="CP2" s="109"/>
      <c r="CQ2" s="109"/>
      <c r="CR2" s="108"/>
      <c r="CS2" s="107" t="s">
        <v>73</v>
      </c>
      <c r="CT2" s="108"/>
      <c r="CU2" s="107" t="s">
        <v>74</v>
      </c>
      <c r="CV2" s="108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57</v>
      </c>
      <c r="AS3" s="88" t="s">
        <v>58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84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95</v>
      </c>
      <c r="CC3" s="74" t="s">
        <v>2</v>
      </c>
      <c r="CD3" s="93" t="s">
        <v>66</v>
      </c>
      <c r="CE3" s="88" t="s">
        <v>2</v>
      </c>
      <c r="CF3" s="88" t="s">
        <v>91</v>
      </c>
      <c r="CG3" s="88" t="s">
        <v>2</v>
      </c>
      <c r="CH3" s="93" t="s">
        <v>70</v>
      </c>
      <c r="CI3" s="88" t="s">
        <v>2</v>
      </c>
      <c r="CJ3" s="95" t="s">
        <v>68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8" t="s">
        <v>2</v>
      </c>
      <c r="CU3" s="74" t="s">
        <v>90</v>
      </c>
      <c r="CV3" s="88" t="s">
        <v>2</v>
      </c>
    </row>
    <row r="4" spans="1:100" s="6" customFormat="1" ht="68.25">
      <c r="A4" s="41" t="s">
        <v>100</v>
      </c>
      <c r="B4" s="41">
        <f>K4+U4+Z4+AF4+AL4+AQ4+AV4+AZ4+BE4+BI4+BM4+BS4+BU4+BW4+BY4+CA4+CC4+CE4+CG4+CI4+CK4+CR4+CT4+CV4</f>
        <v>9</v>
      </c>
      <c r="C4" s="41">
        <f>RANK(B4,B$4:B$8)</f>
        <v>4</v>
      </c>
      <c r="D4" s="42">
        <v>190.2</v>
      </c>
      <c r="E4" s="42">
        <v>1322.7</v>
      </c>
      <c r="F4" s="42">
        <v>972.5</v>
      </c>
      <c r="G4" s="43">
        <v>0</v>
      </c>
      <c r="H4" s="43">
        <v>190.2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1238.5</v>
      </c>
      <c r="O4" s="42"/>
      <c r="P4" s="42">
        <v>670.4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1024.7</v>
      </c>
      <c r="AC4" s="42">
        <v>22.7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190.2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936.2</v>
      </c>
      <c r="AN4" s="63">
        <v>1033</v>
      </c>
      <c r="AO4" s="51">
        <f t="shared" ref="AO4:AO8" si="6">AM4/AN4</f>
        <v>0.90629235237173289</v>
      </c>
      <c r="AP4" s="46" t="s">
        <v>15</v>
      </c>
      <c r="AQ4" s="86">
        <f t="shared" ref="AQ4:AQ8" si="7">IF(AO4&lt;=1,1,0)</f>
        <v>1</v>
      </c>
      <c r="AR4" s="50">
        <v>319.39999999999998</v>
      </c>
      <c r="AS4" s="50">
        <v>634.20000000000005</v>
      </c>
      <c r="AT4" s="51">
        <f t="shared" ref="AT4:AT8" si="8">AR4/AS4</f>
        <v>0.50362661620939764</v>
      </c>
      <c r="AU4" s="46" t="s">
        <v>15</v>
      </c>
      <c r="AV4" s="86">
        <f t="shared" ref="AV4:AV8" si="9">IF(AT4&lt;=1,1,0)</f>
        <v>1</v>
      </c>
      <c r="AW4" s="42">
        <v>155.1</v>
      </c>
      <c r="AX4" s="42">
        <v>383.5</v>
      </c>
      <c r="AY4" s="49">
        <f t="shared" ref="AY4:AY8" si="10">AW4/AX4</f>
        <v>0.40443285528031292</v>
      </c>
      <c r="AZ4" s="86">
        <f t="shared" ref="AZ4:AZ8" si="11">IF(AY4&lt;0.9,-1,IF(AY4&lt;=1.1,0,-1))</f>
        <v>-1</v>
      </c>
      <c r="BA4" s="50">
        <v>155.1</v>
      </c>
      <c r="BB4" s="50">
        <v>174.4</v>
      </c>
      <c r="BC4" s="55">
        <f>BA4/BB4</f>
        <v>0.889334862385321</v>
      </c>
      <c r="BD4" s="46">
        <v>1.06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1270</v>
      </c>
      <c r="BK4" s="43">
        <v>1485.9</v>
      </c>
      <c r="BL4" s="49">
        <f t="shared" ref="BL4:BL8" si="12">BJ4/BK4</f>
        <v>0.85470085470085466</v>
      </c>
      <c r="BM4" s="86">
        <f t="shared" ref="BM4:BM8" si="13">IF(BL4&gt;=0.9,1,IF(BL4&lt;0.9,0))</f>
        <v>0</v>
      </c>
      <c r="BN4" s="50">
        <v>963.1</v>
      </c>
      <c r="BO4" s="50">
        <v>503.7</v>
      </c>
      <c r="BP4" s="50"/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112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103</v>
      </c>
      <c r="CI4" s="96">
        <f>IF(ISBLANK(CH4),0,0.5)</f>
        <v>0.5</v>
      </c>
      <c r="CJ4" s="98"/>
      <c r="CK4" s="96">
        <f>IF(ISBLANK(CJ4),0,0.5)</f>
        <v>0</v>
      </c>
      <c r="CL4" s="92">
        <v>1</v>
      </c>
      <c r="CM4" s="92">
        <v>1</v>
      </c>
      <c r="CN4" s="92">
        <v>1</v>
      </c>
      <c r="CO4" s="92">
        <v>1</v>
      </c>
      <c r="CP4" s="92">
        <v>1</v>
      </c>
      <c r="CQ4" s="52">
        <f t="shared" ref="CQ4:CQ7" si="21">CL4+CM4+CN4+CO4+CP4</f>
        <v>5</v>
      </c>
      <c r="CR4" s="86">
        <f t="shared" ref="CR4:CR8" si="22">IF(CQ4=5,1,0)</f>
        <v>1</v>
      </c>
      <c r="CS4" s="46"/>
      <c r="CT4" s="86">
        <f>IF(ISBLANK(CS4),0,0.5)</f>
        <v>0</v>
      </c>
      <c r="CU4" s="104" t="s">
        <v>110</v>
      </c>
      <c r="CV4" s="86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223.7</v>
      </c>
      <c r="E5" s="42">
        <v>2621.5</v>
      </c>
      <c r="F5" s="42">
        <v>2141.9</v>
      </c>
      <c r="G5" s="43">
        <v>0</v>
      </c>
      <c r="H5" s="43">
        <v>223.7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1541.2</v>
      </c>
      <c r="O5" s="42"/>
      <c r="P5" s="42">
        <v>1072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1346.5</v>
      </c>
      <c r="AC5" s="42">
        <v>25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223.7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1315.2</v>
      </c>
      <c r="AN5" s="63">
        <v>1425</v>
      </c>
      <c r="AO5" s="51">
        <f t="shared" si="6"/>
        <v>0.92294736842105263</v>
      </c>
      <c r="AP5" s="46" t="s">
        <v>15</v>
      </c>
      <c r="AQ5" s="86">
        <f t="shared" si="7"/>
        <v>1</v>
      </c>
      <c r="AR5" s="50">
        <v>423.1</v>
      </c>
      <c r="AS5" s="50">
        <v>852.2</v>
      </c>
      <c r="AT5" s="51">
        <f t="shared" si="8"/>
        <v>0.49647969960103261</v>
      </c>
      <c r="AU5" s="46" t="s">
        <v>15</v>
      </c>
      <c r="AV5" s="86">
        <f t="shared" si="9"/>
        <v>1</v>
      </c>
      <c r="AW5" s="42">
        <v>357.1</v>
      </c>
      <c r="AX5" s="42">
        <v>543.20000000000005</v>
      </c>
      <c r="AY5" s="49">
        <f t="shared" si="10"/>
        <v>0.65740058910162003</v>
      </c>
      <c r="AZ5" s="86">
        <f t="shared" si="11"/>
        <v>-1</v>
      </c>
      <c r="BA5" s="50">
        <v>357.1</v>
      </c>
      <c r="BB5" s="50">
        <v>253.2</v>
      </c>
      <c r="BC5" s="55">
        <f>BA5/BB5</f>
        <v>1.4103475513428121</v>
      </c>
      <c r="BD5" s="46">
        <v>1.06</v>
      </c>
      <c r="BE5" s="86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2193.3000000000002</v>
      </c>
      <c r="BK5" s="43">
        <v>2422.9</v>
      </c>
      <c r="BL5" s="49">
        <f t="shared" si="12"/>
        <v>0.90523752527962364</v>
      </c>
      <c r="BM5" s="86">
        <f t="shared" si="13"/>
        <v>1</v>
      </c>
      <c r="BN5" s="50">
        <v>1753.3</v>
      </c>
      <c r="BO5" s="50">
        <v>648.29999999999995</v>
      </c>
      <c r="BP5" s="50">
        <v>0</v>
      </c>
      <c r="BQ5" s="50">
        <v>0</v>
      </c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107</v>
      </c>
      <c r="CE5" s="94">
        <f>IF(ISBLANK(CD5),0,0.5)</f>
        <v>0.5</v>
      </c>
      <c r="CF5" s="97"/>
      <c r="CG5" s="86">
        <f t="shared" si="20"/>
        <v>0</v>
      </c>
      <c r="CH5" s="98" t="s">
        <v>113</v>
      </c>
      <c r="CI5" s="96">
        <f>IF(ISBLANK(CH5),0,0.5)</f>
        <v>0.5</v>
      </c>
      <c r="CJ5" s="98" t="s">
        <v>114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122</v>
      </c>
      <c r="CT5" s="86">
        <f>IF(ISBLANK(CS5),0,0.5)</f>
        <v>0.5</v>
      </c>
      <c r="CU5" s="104" t="s">
        <v>110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12</v>
      </c>
      <c r="C6" s="41">
        <f>RANK(B6,B$4:B$8)</f>
        <v>1</v>
      </c>
      <c r="D6" s="42">
        <v>520.9</v>
      </c>
      <c r="E6" s="42">
        <v>2715.9</v>
      </c>
      <c r="F6" s="42">
        <v>1920.5</v>
      </c>
      <c r="G6" s="43">
        <v>0</v>
      </c>
      <c r="H6" s="43">
        <v>520.9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1499.1</v>
      </c>
      <c r="O6" s="53"/>
      <c r="P6" s="42">
        <v>671.7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2972.4</v>
      </c>
      <c r="AC6" s="47">
        <v>23.7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520.9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1300.5</v>
      </c>
      <c r="AN6" s="63">
        <v>1324</v>
      </c>
      <c r="AO6" s="51">
        <f t="shared" si="6"/>
        <v>0.98225075528700911</v>
      </c>
      <c r="AP6" s="46" t="s">
        <v>15</v>
      </c>
      <c r="AQ6" s="86">
        <f t="shared" si="7"/>
        <v>1</v>
      </c>
      <c r="AR6" s="50">
        <v>345.2</v>
      </c>
      <c r="AS6" s="50">
        <v>814.2</v>
      </c>
      <c r="AT6" s="51">
        <f t="shared" si="8"/>
        <v>0.42397445345124046</v>
      </c>
      <c r="AU6" s="46" t="s">
        <v>15</v>
      </c>
      <c r="AV6" s="86">
        <f t="shared" si="9"/>
        <v>1</v>
      </c>
      <c r="AW6" s="42">
        <v>492</v>
      </c>
      <c r="AX6" s="42">
        <v>816</v>
      </c>
      <c r="AY6" s="49">
        <f t="shared" si="10"/>
        <v>0.6029411764705882</v>
      </c>
      <c r="AZ6" s="86">
        <f t="shared" si="11"/>
        <v>-1</v>
      </c>
      <c r="BA6" s="50">
        <v>492</v>
      </c>
      <c r="BB6" s="50">
        <v>400.6</v>
      </c>
      <c r="BC6" s="55">
        <f>BA6/BB6</f>
        <v>1.2281577633549674</v>
      </c>
      <c r="BD6" s="46">
        <v>1.06</v>
      </c>
      <c r="BE6" s="86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2629.3</v>
      </c>
      <c r="BK6" s="43">
        <v>2873.4</v>
      </c>
      <c r="BL6" s="49">
        <f t="shared" si="12"/>
        <v>0.91504837474768574</v>
      </c>
      <c r="BM6" s="86">
        <f t="shared" si="13"/>
        <v>1</v>
      </c>
      <c r="BN6" s="50">
        <v>2057.6999999999998</v>
      </c>
      <c r="BO6" s="50">
        <v>795.6</v>
      </c>
      <c r="BP6" s="50"/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106" t="s">
        <v>102</v>
      </c>
      <c r="CE6" s="94">
        <f>IF(ISBLANK(CD6),0,0.5)</f>
        <v>0.5</v>
      </c>
      <c r="CF6" s="97"/>
      <c r="CG6" s="86">
        <f t="shared" si="20"/>
        <v>0</v>
      </c>
      <c r="CH6" s="98" t="s">
        <v>104</v>
      </c>
      <c r="CI6" s="96">
        <f>IF(ISBLANK(CH6),0,0.5)</f>
        <v>0.5</v>
      </c>
      <c r="CJ6" s="98" t="s">
        <v>118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119</v>
      </c>
      <c r="CT6" s="86">
        <f>IF(ISBLANK(CS6),0,0.5)</f>
        <v>0.5</v>
      </c>
      <c r="CU6" s="104" t="s">
        <v>111</v>
      </c>
      <c r="CV6" s="86">
        <f t="shared" si="23"/>
        <v>1</v>
      </c>
    </row>
    <row r="7" spans="1:100" s="6" customFormat="1" ht="57">
      <c r="A7" s="41" t="s">
        <v>120</v>
      </c>
      <c r="B7" s="41">
        <f>K7+U7+Z7+AF7+AL7+AQ7+AV7+AZ7+BE7+BI7+BM7+BS7+BU7+BW7+BY7+CA7+CC7+CE7+CG7+CI7+CK7+CR7+CT7+CV7</f>
        <v>10</v>
      </c>
      <c r="C7" s="41">
        <f>RANK(B7,B$4:B$8)</f>
        <v>3</v>
      </c>
      <c r="D7" s="42">
        <v>380.3</v>
      </c>
      <c r="E7" s="42">
        <v>1490.3</v>
      </c>
      <c r="F7" s="42">
        <v>1032.7</v>
      </c>
      <c r="G7" s="43">
        <v>0</v>
      </c>
      <c r="H7" s="43">
        <v>380.3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1463.6</v>
      </c>
      <c r="O7" s="42"/>
      <c r="P7" s="42">
        <v>1145.7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1383.9</v>
      </c>
      <c r="AC7" s="42">
        <v>12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380.3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1337</v>
      </c>
      <c r="AN7" s="63">
        <v>1481</v>
      </c>
      <c r="AO7" s="51">
        <f t="shared" si="6"/>
        <v>0.90276839972991219</v>
      </c>
      <c r="AP7" s="46" t="s">
        <v>15</v>
      </c>
      <c r="AQ7" s="86">
        <f t="shared" si="7"/>
        <v>1</v>
      </c>
      <c r="AR7" s="50">
        <v>444</v>
      </c>
      <c r="AS7" s="50">
        <v>864.9</v>
      </c>
      <c r="AT7" s="51">
        <f t="shared" si="8"/>
        <v>0.51335414498785992</v>
      </c>
      <c r="AU7" s="46" t="s">
        <v>15</v>
      </c>
      <c r="AV7" s="86">
        <f t="shared" si="9"/>
        <v>1</v>
      </c>
      <c r="AW7" s="42">
        <v>331.2</v>
      </c>
      <c r="AX7" s="42">
        <v>547.6</v>
      </c>
      <c r="AY7" s="49">
        <f t="shared" si="10"/>
        <v>0.6048210372534697</v>
      </c>
      <c r="AZ7" s="86">
        <f t="shared" si="11"/>
        <v>-1</v>
      </c>
      <c r="BA7" s="50">
        <v>331.2</v>
      </c>
      <c r="BB7" s="50">
        <v>394.1</v>
      </c>
      <c r="BC7" s="55">
        <f>BA7/BB7</f>
        <v>0.84039583861963962</v>
      </c>
      <c r="BD7" s="46">
        <v>1.06</v>
      </c>
      <c r="BE7" s="86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1181.2</v>
      </c>
      <c r="BK7" s="43">
        <v>1438.3</v>
      </c>
      <c r="BL7" s="51">
        <f t="shared" si="12"/>
        <v>0.82124730584718075</v>
      </c>
      <c r="BM7" s="86">
        <f t="shared" si="13"/>
        <v>0</v>
      </c>
      <c r="BN7" s="50">
        <v>736.8</v>
      </c>
      <c r="BO7" s="50">
        <v>681.5</v>
      </c>
      <c r="BP7" s="50"/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108</v>
      </c>
      <c r="CE7" s="94">
        <f>IF(ISBLANK(CD7),0,0.5)</f>
        <v>0.5</v>
      </c>
      <c r="CF7" s="97"/>
      <c r="CG7" s="86">
        <f t="shared" si="20"/>
        <v>0</v>
      </c>
      <c r="CH7" s="98" t="s">
        <v>106</v>
      </c>
      <c r="CI7" s="96">
        <f>IF(ISBLANK(CH7),0,0.5)</f>
        <v>0.5</v>
      </c>
      <c r="CJ7" s="98" t="s">
        <v>115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5" t="s">
        <v>123</v>
      </c>
      <c r="CT7" s="86">
        <f>IF(ISBLANK(CS7),0,0.5)</f>
        <v>0.5</v>
      </c>
      <c r="CU7" s="104" t="s">
        <v>110</v>
      </c>
      <c r="CV7" s="86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5</v>
      </c>
      <c r="D8" s="42">
        <v>311.89999999999998</v>
      </c>
      <c r="E8" s="43">
        <v>5193.8999999999996</v>
      </c>
      <c r="F8" s="42">
        <v>2388.5</v>
      </c>
      <c r="G8" s="43">
        <v>0</v>
      </c>
      <c r="H8" s="43">
        <v>311.89999999999998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4168.7</v>
      </c>
      <c r="O8" s="42"/>
      <c r="P8" s="42">
        <v>545.9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4163.3</v>
      </c>
      <c r="AC8" s="101">
        <v>63.9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311.89999999999998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2703.5</v>
      </c>
      <c r="AN8" s="63">
        <v>2703.5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862.1</v>
      </c>
      <c r="AS8" s="50">
        <v>1798.7</v>
      </c>
      <c r="AT8" s="51">
        <f t="shared" si="8"/>
        <v>0.47929059876577529</v>
      </c>
      <c r="AU8" s="46" t="s">
        <v>15</v>
      </c>
      <c r="AV8" s="86">
        <f t="shared" si="9"/>
        <v>1</v>
      </c>
      <c r="AW8" s="42">
        <v>2322.3000000000002</v>
      </c>
      <c r="AX8" s="42">
        <v>5646.2</v>
      </c>
      <c r="AY8" s="49">
        <f t="shared" si="10"/>
        <v>0.41130317735822325</v>
      </c>
      <c r="AZ8" s="86">
        <f t="shared" si="11"/>
        <v>-1</v>
      </c>
      <c r="BA8" s="50">
        <v>2322.3000000000002</v>
      </c>
      <c r="BB8" s="50">
        <v>2285.9</v>
      </c>
      <c r="BC8" s="55">
        <f>BA8/BB8</f>
        <v>1.0159237061988713</v>
      </c>
      <c r="BD8" s="46">
        <v>1.06</v>
      </c>
      <c r="BE8" s="86">
        <f>IF(BC8&lt;BD8,-1,IF(BC8&gt;=BD8,0))</f>
        <v>-1</v>
      </c>
      <c r="BF8" s="47">
        <v>126.5</v>
      </c>
      <c r="BG8" s="47">
        <v>36</v>
      </c>
      <c r="BH8" s="27">
        <f>BF8/BG8</f>
        <v>3.5138888888888888</v>
      </c>
      <c r="BI8" s="86">
        <f>IF(BH8&lt;1,1,(IF(BH8=1,0,(IF(BH8&lt;=1.5,-1,-2)))))</f>
        <v>-2</v>
      </c>
      <c r="BJ8" s="50">
        <v>4762.2</v>
      </c>
      <c r="BK8" s="43">
        <v>5042.8</v>
      </c>
      <c r="BL8" s="51">
        <f t="shared" si="12"/>
        <v>0.94435630998651532</v>
      </c>
      <c r="BM8" s="86">
        <f t="shared" si="13"/>
        <v>1</v>
      </c>
      <c r="BN8" s="50">
        <v>3238.6</v>
      </c>
      <c r="BO8" s="50">
        <v>1747.9</v>
      </c>
      <c r="BP8" s="50"/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109</v>
      </c>
      <c r="CE8" s="94">
        <f>IF(ISBLANK(CD8),0,0.5)</f>
        <v>0.5</v>
      </c>
      <c r="CF8" s="97"/>
      <c r="CG8" s="86">
        <f t="shared" si="20"/>
        <v>0</v>
      </c>
      <c r="CH8" s="98" t="s">
        <v>105</v>
      </c>
      <c r="CI8" s="96">
        <f>IF(ISBLANK(CH8),0,0.5)</f>
        <v>0.5</v>
      </c>
      <c r="CJ8" s="98" t="s">
        <v>116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124</v>
      </c>
      <c r="CT8" s="86">
        <f>IF(ISBLANK(CS8),0,0.5)</f>
        <v>0.5</v>
      </c>
      <c r="CU8" s="103" t="s">
        <v>117</v>
      </c>
      <c r="CV8" s="86">
        <f t="shared" si="23"/>
        <v>1</v>
      </c>
    </row>
    <row r="9" spans="1:100" s="11" customFormat="1" ht="12" customHeight="1">
      <c r="A9" s="102" t="s">
        <v>55</v>
      </c>
      <c r="B9" s="56"/>
      <c r="C9" s="57"/>
      <c r="D9" s="57">
        <f>SUM(D4:D8)</f>
        <v>1627</v>
      </c>
      <c r="E9" s="57">
        <f>SUM(E4:E8)</f>
        <v>13344.3</v>
      </c>
      <c r="F9" s="57">
        <f>SUM(F4:F8)</f>
        <v>8456.0999999999985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9911.0999999999985</v>
      </c>
      <c r="O9" s="57">
        <f t="shared" si="27"/>
        <v>0</v>
      </c>
      <c r="P9" s="57">
        <f t="shared" si="27"/>
        <v>4105.7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10890.8</v>
      </c>
      <c r="AC9" s="57">
        <f>SUM(AC4:AC8)</f>
        <v>147.30000000000001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1627</v>
      </c>
      <c r="AI9" s="57">
        <f>SUM(AI4:AI8)</f>
        <v>0</v>
      </c>
      <c r="AJ9" s="57"/>
      <c r="AK9" s="57"/>
      <c r="AL9" s="57"/>
      <c r="AM9" s="57">
        <f>SUM(AM4:AM8)</f>
        <v>7592.4</v>
      </c>
      <c r="AN9" s="57">
        <f>SUM(AN4:AN8)</f>
        <v>7966.5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3657.7000000000003</v>
      </c>
      <c r="AX9" s="58">
        <f>SUM(AX4:AX8)</f>
        <v>7936.5</v>
      </c>
      <c r="AY9" s="59"/>
      <c r="AZ9" s="57"/>
      <c r="BA9" s="57">
        <f>SUM(BA4:BA8)</f>
        <v>3657.7000000000003</v>
      </c>
      <c r="BB9" s="57">
        <f>SUM(BB4:BB8)</f>
        <v>3508.2000000000003</v>
      </c>
      <c r="BC9" s="57">
        <f>SUM(BC4:BC8)</f>
        <v>5.3841597219016109</v>
      </c>
      <c r="BD9" s="57">
        <v>0</v>
      </c>
      <c r="BE9" s="57"/>
      <c r="BF9" s="57"/>
      <c r="BG9" s="57"/>
      <c r="BH9" s="57"/>
      <c r="BI9" s="57"/>
      <c r="BJ9" s="57">
        <f>SUM(BJ4:BJ8)</f>
        <v>12036</v>
      </c>
      <c r="BK9" s="57">
        <f>SUM(BK4:BK8)</f>
        <v>13263.3</v>
      </c>
      <c r="BL9" s="57"/>
      <c r="BM9" s="57"/>
      <c r="BN9" s="57">
        <f>SUM(BN4:BN8)</f>
        <v>8749.5</v>
      </c>
      <c r="BO9" s="57">
        <f>SUM(BO4:BO8)</f>
        <v>4377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01.07.2017</vt:lpstr>
      <vt:lpstr>'01.07.2017'!Заголовки_для_печати</vt:lpstr>
      <vt:lpstr>'01.07.2017'!Область_печати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2017-04-26T10:56:08Z</cp:lastPrinted>
  <dcterms:created xsi:type="dcterms:W3CDTF">2009-01-27T10:52:16Z</dcterms:created>
  <dcterms:modified xsi:type="dcterms:W3CDTF">2017-07-25T04:50:17Z</dcterms:modified>
</cp:coreProperties>
</file>