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05" windowWidth="15480" windowHeight="11640" activeTab="0"/>
  </bookViews>
  <sheets>
    <sheet name="Лист1" sheetId="1" r:id="rId1"/>
    <sheet name="v1bvyumsqh02d2hwuje5xik5uk" sheetId="2" state="hidden" r:id="rId2"/>
    <sheet name="Лист2" sheetId="3" r:id="rId3"/>
    <sheet name="Лист3" sheetId="4" r:id="rId4"/>
  </sheets>
  <definedNames>
    <definedName name="bbi1iepey541b3erm5gspvzrtk">'v1bvyumsqh02d2hwuje5xik5uk'!$M$20</definedName>
    <definedName name="eaho2ejrtdbq5dbiou1fruoidk">'v1bvyumsqh02d2hwuje5xik5uk'!$B$15</definedName>
    <definedName name="frupzostrx2engzlq5coj1izgc">'v1bvyumsqh02d2hwuje5xik5uk'!$C$21:$C$62</definedName>
    <definedName name="hxw0shfsad1bl0w3rcqndiwdqc">'v1bvyumsqh02d2hwuje5xik5uk'!$D$20:$K$20</definedName>
    <definedName name="idhebtridp4g55tiidmllpbcck">'v1bvyumsqh02d2hwuje5xik5uk'!$B$5</definedName>
    <definedName name="ilgrxtqehl5ojfb14epb1v0vpk">'v1bvyumsqh02d2hwuje5xik5uk'!$B$6</definedName>
    <definedName name="iukfigxpatbnff5s3qskal4gtw">'v1bvyumsqh02d2hwuje5xik5uk'!$B$10</definedName>
    <definedName name="jbdrlm0jnl44bjyvb5parwosvs">'v1bvyumsqh02d2hwuje5xik5uk'!$A$15</definedName>
    <definedName name="jmacmxvbgdblzh0tvh4m0gadvc">'v1bvyumsqh02d2hwuje5xik5uk'!$C$20</definedName>
    <definedName name="lens0r1dzt0ivfvdjvc15ibd1c">'v1bvyumsqh02d2hwuje5xik5uk'!$B$3</definedName>
    <definedName name="lzvlrjqro14zjenw2ueuj40zww">'v1bvyumsqh02d2hwuje5xik5uk'!$A$16</definedName>
    <definedName name="miceqmminp2t5fkvq3dcp5azms">'v1bvyumsqh02d2hwuje5xik5uk'!$B$9</definedName>
    <definedName name="muebv3fbrh0nbhfkcvkdiuichg">'v1bvyumsqh02d2hwuje5xik5uk'!$B$19</definedName>
    <definedName name="oishsvraxpbc3jz3kk3m5zcwm0">'v1bvyumsqh02d2hwuje5xik5uk'!$D$19:$I$19</definedName>
    <definedName name="pf4ktio2ct2wb5lic4d0ij22zg">'v1bvyumsqh02d2hwuje5xik5uk'!$B$11</definedName>
    <definedName name="qhgcjeqs4xbh5af0b0knrgslds">'v1bvyumsqh02d2hwuje5xik5uk'!$B$17</definedName>
    <definedName name="qm1r2zbyvxaabczgs5nd53xmq4">'v1bvyumsqh02d2hwuje5xik5uk'!$L$21:$L$62</definedName>
    <definedName name="qunp1nijp1aaxbgswizf0lz200">'v1bvyumsqh02d2hwuje5xik5uk'!$B$2</definedName>
    <definedName name="rcn525ywmx4pde1kn3aevp0dfk">'v1bvyumsqh02d2hwuje5xik5uk'!$L$20</definedName>
    <definedName name="swpjxblu3dbu33cqzchc5hkk0w">'v1bvyumsqh02d2hwuje5xik5uk'!$B$4</definedName>
    <definedName name="syjdhdk35p4nh3cjfxnviauzls">'v1bvyumsqh02d2hwuje5xik5uk'!$A$19</definedName>
    <definedName name="t1iocfpqd13el1y2ekxnfpwstw">'v1bvyumsqh02d2hwuje5xik5uk'!$B$7</definedName>
    <definedName name="tqwxsrwtrd3p34nrtmvfunozag">'v1bvyumsqh02d2hwuje5xik5uk'!$B$12</definedName>
    <definedName name="u1m5vran2x1y11qx5xfu2j4tz4">'v1bvyumsqh02d2hwuje5xik5uk'!$20:$20</definedName>
    <definedName name="ua41amkhph5c1h53xxk2wbxxpk">'v1bvyumsqh02d2hwuje5xik5uk'!$B$13</definedName>
    <definedName name="vm2ikyzfyl3c3f2vbofwexhk2c">'v1bvyumsqh02d2hwuje5xik5uk'!$A$18</definedName>
    <definedName name="whvhn4kg25bcn2skpkb3bqydz4">'v1bvyumsqh02d2hwuje5xik5uk'!$D$21:$K$21</definedName>
    <definedName name="wqazcjs4o12a5adpyzuqhb5cko">'v1bvyumsqh02d2hwuje5xik5uk'!$B$8</definedName>
    <definedName name="x50bwhcspt2rtgjg0vg0hfk2ns">'v1bvyumsqh02d2hwuje5xik5uk'!$B$18</definedName>
    <definedName name="xfiudkw3z5aq3govpiyzsxyki0">'v1bvyumsqh02d2hwuje5xik5uk'!$B$16</definedName>
    <definedName name="_xlnm.Print_Area" localSheetId="0">'Лист1'!$B$1:$AB$58</definedName>
  </definedNames>
  <calcPr fullCalcOnLoad="1"/>
</workbook>
</file>

<file path=xl/comments2.xml><?xml version="1.0" encoding="utf-8"?>
<comments xmlns="http://schemas.openxmlformats.org/spreadsheetml/2006/main">
  <authors>
    <author>Михаил Владимирович Жолобов</author>
  </authors>
  <commentList>
    <comment ref="B19" authorId="0">
      <text>
        <r>
          <rPr>
            <b/>
            <sz val="9"/>
            <rFont val="Tahoma"/>
            <family val="2"/>
          </rPr>
          <t>Имя листа представления данных</t>
        </r>
      </text>
    </comment>
    <comment ref="B18" authorId="0">
      <text>
        <r>
          <rPr>
            <b/>
            <sz val="9"/>
            <rFont val="Tahoma"/>
            <family val="2"/>
          </rPr>
          <t>Data ID</t>
        </r>
      </text>
    </comment>
    <comment ref="B17" authorId="0">
      <text>
        <r>
          <rPr>
            <b/>
            <sz val="9"/>
            <rFont val="Tahoma"/>
            <family val="2"/>
          </rPr>
          <t>Data Arguments</t>
        </r>
      </text>
    </comment>
    <comment ref="B16" authorId="0">
      <text>
        <r>
          <rPr>
            <b/>
            <sz val="9"/>
            <rFont val="Tahoma"/>
            <family val="2"/>
          </rPr>
          <t>Field RowID</t>
        </r>
      </text>
    </comment>
    <comment ref="B15" authorId="0">
      <text>
        <r>
          <rPr>
            <b/>
            <sz val="9"/>
            <rFont val="Tahoma"/>
            <family val="2"/>
          </rPr>
          <t>FileID</t>
        </r>
      </text>
    </comment>
    <comment ref="B13" authorId="0">
      <text>
        <r>
          <rPr>
            <b/>
            <sz val="9"/>
            <rFont val="Tahoma"/>
            <family val="2"/>
          </rPr>
          <t>FileVersion</t>
        </r>
      </text>
    </comment>
    <comment ref="B12" authorId="0">
      <text>
        <r>
          <rPr>
            <b/>
            <sz val="9"/>
            <rFont val="Tahoma"/>
            <family val="2"/>
          </rPr>
          <t>File-Safe Ask Further Set New Version</t>
        </r>
      </text>
    </comment>
    <comment ref="B11" authorId="0">
      <text>
        <r>
          <rPr>
            <b/>
            <sz val="9"/>
            <rFont val="Tahoma"/>
            <family val="2"/>
          </rPr>
          <t>File-Safe CheckIn</t>
        </r>
      </text>
    </comment>
    <comment ref="B10" authorId="0">
      <text>
        <r>
          <rPr>
            <b/>
            <sz val="9"/>
            <rFont val="Tahoma"/>
            <family val="2"/>
          </rPr>
          <t>File-Safe Set New Version</t>
        </r>
      </text>
    </comment>
    <comment ref="B9" authorId="0">
      <text>
        <r>
          <rPr>
            <b/>
            <sz val="9"/>
            <rFont val="Tahoma"/>
            <family val="2"/>
          </rPr>
          <t>File-Safe Ask Further Get Latest Version</t>
        </r>
      </text>
    </comment>
    <comment ref="B8" authorId="0">
      <text>
        <r>
          <rPr>
            <b/>
            <sz val="9"/>
            <rFont val="Tahoma"/>
            <family val="2"/>
          </rPr>
          <t>File-Safe CheckOut</t>
        </r>
      </text>
    </comment>
    <comment ref="B7" authorId="0">
      <text>
        <r>
          <rPr>
            <b/>
            <sz val="9"/>
            <rFont val="Tahoma"/>
            <family val="2"/>
          </rPr>
          <t>File-Safe Get Latest Version</t>
        </r>
      </text>
    </comment>
    <comment ref="B6" authorId="0">
      <text>
        <r>
          <rPr>
            <b/>
            <sz val="9"/>
            <rFont val="Tahoma"/>
            <family val="2"/>
          </rPr>
          <t>GUID for OfficeLink</t>
        </r>
      </text>
    </comment>
    <comment ref="B5" authorId="0">
      <text>
        <r>
          <rPr>
            <b/>
            <sz val="9"/>
            <rFont val="Tahoma"/>
            <family val="2"/>
          </rPr>
          <t>DataSheet Version</t>
        </r>
      </text>
    </comment>
    <comment ref="B4" authorId="0">
      <text>
        <r>
          <rPr>
            <b/>
            <sz val="9"/>
            <rFont val="Tahoma"/>
            <family val="2"/>
          </rPr>
          <t>Extended Data Area (расширенная область данных)</t>
        </r>
      </text>
    </comment>
    <comment ref="B3" authorId="0">
      <text>
        <r>
          <rPr>
            <b/>
            <sz val="9"/>
            <rFont val="Tahoma"/>
            <family val="2"/>
          </rPr>
          <t>Format Column (колонка формата)</t>
        </r>
      </text>
    </comment>
    <comment ref="B2" authorId="0">
      <text>
        <r>
          <rPr>
            <b/>
            <sz val="9"/>
            <rFont val="Tahoma"/>
            <family val="2"/>
          </rPr>
          <t>Format Row (строка формата)</t>
        </r>
      </text>
    </comment>
    <comment ref="A19" authorId="0">
      <text>
        <r>
          <rPr>
            <b/>
            <sz val="9"/>
            <rFont val="Tahoma"/>
            <family val="2"/>
          </rPr>
          <t>Ссылка на строку заголовков</t>
        </r>
      </text>
    </comment>
    <comment ref="A18" authorId="0">
      <text>
        <r>
          <rPr>
            <b/>
            <sz val="9"/>
            <rFont val="Tahoma"/>
            <family val="2"/>
          </rPr>
          <t>Ссылка на строку системных заголовков</t>
        </r>
      </text>
    </comment>
    <comment ref="A16" authorId="0">
      <text>
        <r>
          <rPr>
            <b/>
            <sz val="9"/>
            <rFont val="Tahoma"/>
            <family val="2"/>
          </rPr>
          <t>Версия системных кодов файла</t>
        </r>
      </text>
    </comment>
    <comment ref="A15" authorId="0">
      <text>
        <r>
          <rPr>
            <b/>
            <sz val="9"/>
            <rFont val="Tahoma"/>
            <family val="2"/>
          </rPr>
          <t>Номера структур версий классификаторов</t>
        </r>
      </text>
    </comment>
  </commentList>
</comments>
</file>

<file path=xl/sharedStrings.xml><?xml version="1.0" encoding="utf-8"?>
<sst xmlns="http://schemas.openxmlformats.org/spreadsheetml/2006/main" count="307" uniqueCount="162">
  <si>
    <t>Лист1</t>
  </si>
  <si>
    <t>CalcsheetClient.Data</t>
  </si>
  <si>
    <t>[RowID]</t>
  </si>
  <si>
    <t>ФКР
Код</t>
  </si>
  <si>
    <t>ФКР
Описание</t>
  </si>
  <si>
    <t>Наименование расхода</t>
  </si>
  <si>
    <t>EXPR_16</t>
  </si>
  <si>
    <t>{EF6CFE0C-1629-429F-8914-9FA09EEEF221}</t>
  </si>
  <si>
    <t>EXPR_14</t>
  </si>
  <si>
    <t>{FB325914-07ED-4412-9A4D-C1F821393C75}</t>
  </si>
  <si>
    <t>EXPR_15</t>
  </si>
  <si>
    <t>{8FD90629-3064-4D14-BEA6-AA95A0EE92E7}</t>
  </si>
  <si>
    <t>EXPR_13</t>
  </si>
  <si>
    <t>{FC0F42BB-FF61-4A56-8782-A3AD9E8E5152}</t>
  </si>
  <si>
    <t>[Bookmark]</t>
  </si>
  <si>
    <t>Распределение</t>
  </si>
  <si>
    <t>Раз-дел</t>
  </si>
  <si>
    <t>Под-раз-дел</t>
  </si>
  <si>
    <t>EXPR_21</t>
  </si>
  <si>
    <t>{CF9EE396-9F5E-49EB-9C3C-3F721975D834}</t>
  </si>
  <si>
    <t>EXPR_22</t>
  </si>
  <si>
    <t>{F041DF94-1834-4D89-8BBA-8BB4154FF7B0}</t>
  </si>
  <si>
    <t>CLS_F_FullBusinessCode_150</t>
  </si>
  <si>
    <t>CLS_F_Description_150</t>
  </si>
  <si>
    <t>CLS_S_150</t>
  </si>
  <si>
    <t>{8330ED16-E165-4CFB-95F0-623EF0F30B91}</t>
  </si>
  <si>
    <t>4565</t>
  </si>
  <si>
    <t>1966=-1</t>
  </si>
  <si>
    <t>0000</t>
  </si>
  <si>
    <t>ВСЕГО РАСХОДОВ</t>
  </si>
  <si>
    <t>00</t>
  </si>
  <si>
    <t>Всего расходов</t>
  </si>
  <si>
    <t>0100</t>
  </si>
  <si>
    <t>Общегосударственные вопросы</t>
  </si>
  <si>
    <t>01</t>
  </si>
  <si>
    <t>0102</t>
  </si>
  <si>
    <t>Функционирование высшего должностного лица субъекта Российской Федерации и муниципального образования</t>
  </si>
  <si>
    <t>02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</si>
  <si>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</si>
  <si>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</si>
  <si>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</si>
  <si>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</si>
  <si>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</si>
  <si>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</si>
  <si>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</si>
  <si>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</si>
  <si>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</si>
  <si>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0111</t>
  </si>
  <si>
    <t>Резервные фонды</t>
  </si>
  <si>
    <t>11</t>
  </si>
  <si>
    <t>0113</t>
  </si>
  <si>
    <t>Другие общегосударственные вопросы</t>
  </si>
  <si>
    <t>13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</si>
  <si>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</si>
  <si>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</si>
  <si>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</si>
  <si>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</si>
  <si>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</si>
  <si>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</si>
  <si>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</si>
  <si>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</si>
  <si>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</si>
  <si>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0314</t>
  </si>
  <si>
    <t>Другие вопросы в области национальной безопасности и правоохранительной деятельности</t>
  </si>
  <si>
    <t>14</t>
  </si>
  <si>
    <t>0400</t>
  </si>
  <si>
    <t>Национальная экономика</t>
  </si>
  <si>
    <t>0405</t>
  </si>
  <si>
    <t>Сельское хозяйство и рыболовство</t>
  </si>
  <si>
    <t>05</t>
  </si>
  <si>
    <t>0408</t>
  </si>
  <si>
    <t>Транспорт</t>
  </si>
  <si>
    <t>08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</si>
  <si>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</si>
  <si>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</si>
  <si>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</si>
  <si>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</si>
  <si>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12</t>
  </si>
  <si>
    <t>0600</t>
  </si>
  <si>
    <t>Охрана окружающей среды</t>
  </si>
  <si>
    <t>0605</t>
  </si>
  <si>
    <t>Другие вопросы в области охраны окружающей среды</t>
  </si>
  <si>
    <t>0700</t>
  </si>
  <si>
    <t>Образование</t>
  </si>
  <si>
    <t>07</t>
  </si>
  <si>
    <t>0701</t>
  </si>
  <si>
    <t>Дошкольное образование</t>
  </si>
  <si>
    <t>0702</t>
  </si>
  <si>
    <t>Общее образование</t>
  </si>
  <si>
    <t>0703</t>
  </si>
  <si>
    <t>Дополнительное образование детей</t>
  </si>
  <si>
    <t>0707</t>
  </si>
  <si>
    <t>Молодежная политика</t>
  </si>
  <si>
    <t>0709</t>
  </si>
  <si>
    <t>Другие вопросы в области образования</t>
  </si>
  <si>
    <t>0800</t>
  </si>
  <si>
    <t>Культура, кинематография</t>
  </si>
  <si>
    <t>0801</t>
  </si>
  <si>
    <t>Культура</t>
  </si>
  <si>
    <t>0804</t>
  </si>
  <si>
    <t>Другие вопросы в области культуры, кинематографии</t>
  </si>
  <si>
    <t>1000</t>
  </si>
  <si>
    <t>Социальная политика</t>
  </si>
  <si>
    <t>10</t>
  </si>
  <si>
    <t>1001</t>
  </si>
  <si>
    <t>Пенсионное обеспечение</t>
  </si>
  <si>
    <t>1003</t>
  </si>
  <si>
    <t>Социальное обеспечение населения</t>
  </si>
  <si>
    <t>1004</t>
  </si>
  <si>
    <t>Охрана семьи и детства</t>
  </si>
  <si>
    <t>1100</t>
  </si>
  <si>
    <t>Физическая культура и спорт</t>
  </si>
  <si>
    <t>1102</t>
  </si>
  <si>
    <t>Массовый спорт</t>
  </si>
  <si>
    <t>1300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</si>
  <si>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</si>
  <si>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</si>
  <si>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Межбюджетные трансферты общего характера бюджетам бюджетной системы Российской Федерации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</si>
  <si>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</si>
  <si>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</si>
  <si>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1403</t>
  </si>
  <si>
    <t>Прочие межбюджетные трансферты общего характера</t>
  </si>
  <si>
    <t/>
  </si>
  <si>
    <t>010B</t>
  </si>
  <si>
    <t>010D</t>
  </si>
  <si>
    <t>030E</t>
  </si>
  <si>
    <t>040C</t>
  </si>
  <si>
    <t>0A</t>
  </si>
  <si>
    <t>0A01</t>
  </si>
  <si>
    <t>0A03</t>
  </si>
  <si>
    <t>0A04</t>
  </si>
  <si>
    <t>0B</t>
  </si>
  <si>
    <t>0B02</t>
  </si>
  <si>
    <t>0D</t>
  </si>
  <si>
    <t>0D01</t>
  </si>
  <si>
    <t>0E</t>
  </si>
  <si>
    <t>0E01</t>
  </si>
  <si>
    <t>0E03</t>
  </si>
  <si>
    <t>ФКР Код</t>
  </si>
  <si>
    <t>ФКР Описание</t>
  </si>
  <si>
    <t>к решению Тужинской районной Думы</t>
  </si>
  <si>
    <t xml:space="preserve">Сумма               (тыс. рублей) </t>
  </si>
  <si>
    <t xml:space="preserve">Сумма   первон            (тыс. рублей) </t>
  </si>
  <si>
    <t>март</t>
  </si>
  <si>
    <t>апрель</t>
  </si>
  <si>
    <t>июнь</t>
  </si>
  <si>
    <t>Судебная система</t>
  </si>
  <si>
    <t>июль</t>
  </si>
  <si>
    <t>август</t>
  </si>
  <si>
    <t>Коммунальное хозяйство</t>
  </si>
  <si>
    <t>Жилищно-коммунальное хозяйство</t>
  </si>
  <si>
    <t>октябрь</t>
  </si>
  <si>
    <t>бюджетных ассигнований по разделам и подразделам классификации расходов бюджетов на 2018 год</t>
  </si>
  <si>
    <t>Приложение № 7</t>
  </si>
  <si>
    <t>Поправки февраль</t>
  </si>
  <si>
    <t xml:space="preserve">Сумма   (тыс. рублей) </t>
  </si>
  <si>
    <t xml:space="preserve">от 08.12.2017  №19/137  </t>
  </si>
  <si>
    <t>Поправки 16 марта</t>
  </si>
  <si>
    <t>Поправки апрель</t>
  </si>
  <si>
    <t>Поправки май</t>
  </si>
  <si>
    <t>Приложение №2</t>
  </si>
  <si>
    <t>от25.05.2018 №24/181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</si>
</sst>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#,##0.0000"/>
    <numFmt numFmtId="175" formatCode="#,##0.00000"/>
    <numFmt numFmtId="176" formatCode="#,##0.000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NumberFormat="1" applyAlignment="1">
      <alignment/>
    </xf>
    <xf numFmtId="49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wrapText="1"/>
    </xf>
    <xf numFmtId="49" fontId="8" fillId="0" borderId="0" xfId="0" applyNumberFormat="1" applyFont="1" applyAlignment="1" quotePrefix="1">
      <alignment wrapText="1"/>
    </xf>
    <xf numFmtId="0" fontId="8" fillId="0" borderId="0" xfId="0" applyFont="1" applyAlignment="1">
      <alignment wrapText="1"/>
    </xf>
    <xf numFmtId="49" fontId="7" fillId="0" borderId="0" xfId="0" applyNumberFormat="1" applyFont="1" applyAlignment="1" quotePrefix="1">
      <alignment wrapText="1"/>
    </xf>
    <xf numFmtId="0" fontId="7" fillId="0" borderId="0" xfId="0" applyFont="1" applyAlignment="1" quotePrefix="1">
      <alignment horizontal="center" wrapText="1"/>
    </xf>
    <xf numFmtId="49" fontId="7" fillId="0" borderId="0" xfId="0" applyNumberFormat="1" applyFont="1" applyAlignment="1" quotePrefix="1">
      <alignment horizontal="center" wrapText="1"/>
    </xf>
    <xf numFmtId="49" fontId="6" fillId="0" borderId="10" xfId="0" applyNumberFormat="1" applyFont="1" applyBorder="1" applyAlignment="1" quotePrefix="1">
      <alignment horizontal="center" vertical="top" wrapText="1"/>
    </xf>
    <xf numFmtId="0" fontId="4" fillId="0" borderId="0" xfId="52" applyFont="1" applyAlignment="1">
      <alignment/>
      <protection/>
    </xf>
    <xf numFmtId="11" fontId="6" fillId="0" borderId="10" xfId="0" applyNumberFormat="1" applyFont="1" applyBorder="1" applyAlignment="1" quotePrefix="1">
      <alignment horizontal="center" vertical="top" wrapText="1"/>
    </xf>
    <xf numFmtId="49" fontId="6" fillId="0" borderId="10" xfId="0" applyNumberFormat="1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top" wrapText="1"/>
    </xf>
    <xf numFmtId="49" fontId="8" fillId="0" borderId="0" xfId="0" applyNumberFormat="1" applyFont="1" applyAlignment="1">
      <alignment/>
    </xf>
    <xf numFmtId="49" fontId="8" fillId="0" borderId="10" xfId="0" applyNumberFormat="1" applyFont="1" applyBorder="1" applyAlignment="1">
      <alignment horizontal="center" vertical="top" wrapText="1"/>
    </xf>
    <xf numFmtId="0" fontId="8" fillId="0" borderId="0" xfId="0" applyFont="1" applyAlignment="1">
      <alignment/>
    </xf>
    <xf numFmtId="0" fontId="6" fillId="0" borderId="10" xfId="0" applyFont="1" applyBorder="1" applyAlignment="1">
      <alignment horizontal="center" vertical="top" wrapText="1"/>
    </xf>
    <xf numFmtId="172" fontId="8" fillId="0" borderId="10" xfId="0" applyNumberFormat="1" applyFont="1" applyBorder="1" applyAlignment="1">
      <alignment horizontal="right" vertical="top" wrapText="1"/>
    </xf>
    <xf numFmtId="172" fontId="6" fillId="0" borderId="10" xfId="0" applyNumberFormat="1" applyFont="1" applyBorder="1" applyAlignment="1">
      <alignment horizontal="right" vertical="top" wrapText="1"/>
    </xf>
    <xf numFmtId="49" fontId="8" fillId="0" borderId="10" xfId="0" applyNumberFormat="1" applyFont="1" applyBorder="1" applyAlignment="1">
      <alignment horizontal="left" vertical="top" wrapText="1"/>
    </xf>
    <xf numFmtId="49" fontId="6" fillId="0" borderId="10" xfId="0" applyNumberFormat="1" applyFont="1" applyBorder="1" applyAlignment="1">
      <alignment horizontal="left" vertical="top" wrapText="1"/>
    </xf>
    <xf numFmtId="49" fontId="8" fillId="0" borderId="10" xfId="0" applyNumberFormat="1" applyFont="1" applyBorder="1" applyAlignment="1">
      <alignment horizontal="left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172" fontId="8" fillId="0" borderId="10" xfId="0" applyNumberFormat="1" applyFont="1" applyBorder="1" applyAlignment="1">
      <alignment horizontal="right" vertical="center" wrapText="1"/>
    </xf>
    <xf numFmtId="172" fontId="6" fillId="0" borderId="10" xfId="0" applyNumberFormat="1" applyFont="1" applyBorder="1" applyAlignment="1">
      <alignment horizontal="right" vertical="top" wrapText="1"/>
    </xf>
    <xf numFmtId="11" fontId="9" fillId="0" borderId="10" xfId="0" applyNumberFormat="1" applyFont="1" applyBorder="1" applyAlignment="1">
      <alignment horizontal="left" wrapText="1"/>
    </xf>
    <xf numFmtId="11" fontId="10" fillId="0" borderId="10" xfId="0" applyNumberFormat="1" applyFont="1" applyBorder="1" applyAlignment="1">
      <alignment horizontal="left" wrapText="1"/>
    </xf>
    <xf numFmtId="0" fontId="6" fillId="0" borderId="10" xfId="0" applyFont="1" applyBorder="1" applyAlignment="1">
      <alignment horizontal="center" vertical="center" wrapText="1"/>
    </xf>
    <xf numFmtId="175" fontId="8" fillId="0" borderId="10" xfId="0" applyNumberFormat="1" applyFont="1" applyBorder="1" applyAlignment="1">
      <alignment horizontal="right" vertical="center" wrapText="1"/>
    </xf>
    <xf numFmtId="175" fontId="8" fillId="0" borderId="10" xfId="0" applyNumberFormat="1" applyFont="1" applyBorder="1" applyAlignment="1">
      <alignment horizontal="right" vertical="top" wrapText="1"/>
    </xf>
    <xf numFmtId="175" fontId="6" fillId="0" borderId="10" xfId="0" applyNumberFormat="1" applyFont="1" applyBorder="1" applyAlignment="1">
      <alignment horizontal="right" vertical="top" wrapText="1"/>
    </xf>
    <xf numFmtId="175" fontId="6" fillId="0" borderId="10" xfId="0" applyNumberFormat="1" applyFont="1" applyBorder="1" applyAlignment="1">
      <alignment/>
    </xf>
    <xf numFmtId="175" fontId="8" fillId="0" borderId="10" xfId="0" applyNumberFormat="1" applyFont="1" applyBorder="1" applyAlignment="1">
      <alignment/>
    </xf>
    <xf numFmtId="175" fontId="6" fillId="0" borderId="10" xfId="0" applyNumberFormat="1" applyFont="1" applyBorder="1" applyAlignment="1">
      <alignment horizontal="right" vertical="top" wrapText="1"/>
    </xf>
    <xf numFmtId="175" fontId="6" fillId="0" borderId="10" xfId="0" applyNumberFormat="1" applyFont="1" applyBorder="1" applyAlignment="1">
      <alignment/>
    </xf>
    <xf numFmtId="172" fontId="6" fillId="0" borderId="10" xfId="0" applyNumberFormat="1" applyFont="1" applyBorder="1" applyAlignment="1">
      <alignment/>
    </xf>
    <xf numFmtId="172" fontId="6" fillId="0" borderId="10" xfId="0" applyNumberFormat="1" applyFont="1" applyBorder="1" applyAlignment="1">
      <alignment/>
    </xf>
    <xf numFmtId="49" fontId="5" fillId="0" borderId="0" xfId="52" applyNumberFormat="1" applyFont="1" applyAlignment="1">
      <alignment horizontal="center"/>
      <protection/>
    </xf>
    <xf numFmtId="0" fontId="0" fillId="0" borderId="0" xfId="0" applyAlignment="1">
      <alignment/>
    </xf>
    <xf numFmtId="49" fontId="5" fillId="0" borderId="0" xfId="52" applyNumberFormat="1" applyFont="1" applyAlignment="1">
      <alignment horizontal="center" wrapText="1"/>
      <protection/>
    </xf>
    <xf numFmtId="0" fontId="4" fillId="0" borderId="0" xfId="52" applyFont="1" applyAlignment="1">
      <alignment horizontal="right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400050</xdr:colOff>
      <xdr:row>2</xdr:row>
      <xdr:rowOff>19050</xdr:rowOff>
    </xdr:to>
    <xdr:pic>
      <xdr:nvPicPr>
        <xdr:cNvPr id="1" name="te1fo432vh2uj5fttul0jchr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00050" cy="4000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AB60"/>
  <sheetViews>
    <sheetView tabSelected="1" view="pageBreakPreview" zoomScale="90" zoomScaleSheetLayoutView="90" zoomScalePageLayoutView="0" workbookViewId="0" topLeftCell="C1">
      <selection activeCell="C4" sqref="C4"/>
    </sheetView>
  </sheetViews>
  <sheetFormatPr defaultColWidth="9.140625" defaultRowHeight="15"/>
  <cols>
    <col min="1" max="2" width="0" style="3" hidden="1" customWidth="1"/>
    <col min="3" max="3" width="85.140625" style="3" customWidth="1"/>
    <col min="4" max="4" width="4.28125" style="3" customWidth="1"/>
    <col min="5" max="5" width="4.140625" style="3" customWidth="1"/>
    <col min="6" max="6" width="12.421875" style="4" hidden="1" customWidth="1"/>
    <col min="7" max="7" width="8.28125" style="4" hidden="1" customWidth="1"/>
    <col min="8" max="8" width="11.7109375" style="4" hidden="1" customWidth="1"/>
    <col min="9" max="9" width="9.28125" style="4" hidden="1" customWidth="1"/>
    <col min="10" max="10" width="12.00390625" style="4" hidden="1" customWidth="1"/>
    <col min="11" max="11" width="9.140625" style="4" hidden="1" customWidth="1"/>
    <col min="12" max="12" width="13.00390625" style="4" hidden="1" customWidth="1"/>
    <col min="13" max="13" width="9.140625" style="4" hidden="1" customWidth="1"/>
    <col min="14" max="14" width="12.8515625" style="4" hidden="1" customWidth="1"/>
    <col min="15" max="15" width="9.140625" style="4" hidden="1" customWidth="1"/>
    <col min="16" max="16" width="11.8515625" style="4" hidden="1" customWidth="1"/>
    <col min="17" max="17" width="9.7109375" style="4" hidden="1" customWidth="1"/>
    <col min="18" max="18" width="13.28125" style="4" hidden="1" customWidth="1"/>
    <col min="19" max="19" width="9.7109375" style="4" hidden="1" customWidth="1"/>
    <col min="20" max="20" width="13.28125" style="4" hidden="1" customWidth="1"/>
    <col min="21" max="21" width="12.57421875" style="4" hidden="1" customWidth="1"/>
    <col min="22" max="22" width="14.140625" style="4" hidden="1" customWidth="1"/>
    <col min="23" max="23" width="12.57421875" style="4" hidden="1" customWidth="1"/>
    <col min="24" max="24" width="14.140625" style="4" hidden="1" customWidth="1"/>
    <col min="25" max="25" width="12.57421875" style="4" hidden="1" customWidth="1"/>
    <col min="26" max="26" width="14.140625" style="4" hidden="1" customWidth="1"/>
    <col min="27" max="27" width="12.57421875" style="4" hidden="1" customWidth="1"/>
    <col min="28" max="28" width="14.140625" style="4" customWidth="1"/>
    <col min="29" max="16384" width="9.140625" style="4" customWidth="1"/>
  </cols>
  <sheetData>
    <row r="1" spans="3:28" ht="18.75">
      <c r="C1" s="43" t="s">
        <v>160</v>
      </c>
      <c r="D1" s="43"/>
      <c r="E1" s="43"/>
      <c r="F1" s="43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</row>
    <row r="2" spans="3:28" ht="18.75">
      <c r="C2" s="43" t="s">
        <v>140</v>
      </c>
      <c r="D2" s="43"/>
      <c r="E2" s="43"/>
      <c r="F2" s="43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</row>
    <row r="3" spans="3:28" ht="18.75">
      <c r="C3" s="43" t="s">
        <v>161</v>
      </c>
      <c r="D3" s="43"/>
      <c r="E3" s="43"/>
      <c r="F3" s="43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</row>
    <row r="5" spans="3:28" ht="18.75">
      <c r="C5" s="43" t="s">
        <v>153</v>
      </c>
      <c r="D5" s="43"/>
      <c r="E5" s="43"/>
      <c r="F5" s="43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</row>
    <row r="6" spans="3:28" ht="18.75">
      <c r="C6" s="43" t="s">
        <v>140</v>
      </c>
      <c r="D6" s="43"/>
      <c r="E6" s="43"/>
      <c r="F6" s="43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</row>
    <row r="7" spans="3:28" ht="18.75">
      <c r="C7" s="43" t="s">
        <v>156</v>
      </c>
      <c r="D7" s="43"/>
      <c r="E7" s="43"/>
      <c r="F7" s="43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</row>
    <row r="8" spans="3:8" ht="18.75">
      <c r="C8" s="12"/>
      <c r="D8" s="10"/>
      <c r="E8" s="10"/>
      <c r="F8" s="9"/>
      <c r="G8" s="9"/>
      <c r="H8" s="9"/>
    </row>
    <row r="9" spans="3:8" ht="12.75">
      <c r="C9" s="8"/>
      <c r="D9" s="10"/>
      <c r="E9" s="10"/>
      <c r="F9" s="9"/>
      <c r="G9" s="9"/>
      <c r="H9" s="9"/>
    </row>
    <row r="10" spans="3:28" ht="18.75">
      <c r="C10" s="40" t="s">
        <v>15</v>
      </c>
      <c r="D10" s="40"/>
      <c r="E10" s="40"/>
      <c r="F10" s="40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</row>
    <row r="11" spans="3:28" ht="36.75" customHeight="1">
      <c r="C11" s="42" t="s">
        <v>152</v>
      </c>
      <c r="D11" s="42"/>
      <c r="E11" s="42"/>
      <c r="F11" s="42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</row>
    <row r="12" spans="3:8" ht="12.75">
      <c r="C12" s="8"/>
      <c r="D12" s="10"/>
      <c r="E12" s="10"/>
      <c r="F12" s="9"/>
      <c r="G12" s="9"/>
      <c r="H12" s="9"/>
    </row>
    <row r="13" spans="3:28" ht="38.25">
      <c r="C13" s="13" t="s">
        <v>5</v>
      </c>
      <c r="D13" s="11" t="s">
        <v>16</v>
      </c>
      <c r="E13" s="11" t="s">
        <v>17</v>
      </c>
      <c r="F13" s="19" t="s">
        <v>142</v>
      </c>
      <c r="G13" s="19" t="s">
        <v>143</v>
      </c>
      <c r="H13" s="19" t="s">
        <v>141</v>
      </c>
      <c r="I13" s="19" t="s">
        <v>144</v>
      </c>
      <c r="J13" s="19" t="s">
        <v>141</v>
      </c>
      <c r="K13" s="19" t="s">
        <v>145</v>
      </c>
      <c r="L13" s="19" t="s">
        <v>141</v>
      </c>
      <c r="M13" s="19" t="s">
        <v>147</v>
      </c>
      <c r="N13" s="19" t="s">
        <v>141</v>
      </c>
      <c r="O13" s="19" t="s">
        <v>147</v>
      </c>
      <c r="P13" s="19" t="s">
        <v>141</v>
      </c>
      <c r="Q13" s="19" t="s">
        <v>148</v>
      </c>
      <c r="R13" s="19" t="s">
        <v>141</v>
      </c>
      <c r="S13" s="19" t="s">
        <v>151</v>
      </c>
      <c r="T13" s="19" t="s">
        <v>141</v>
      </c>
      <c r="U13" s="30" t="s">
        <v>154</v>
      </c>
      <c r="V13" s="19" t="s">
        <v>155</v>
      </c>
      <c r="W13" s="30" t="s">
        <v>157</v>
      </c>
      <c r="X13" s="19" t="s">
        <v>155</v>
      </c>
      <c r="Y13" s="30" t="s">
        <v>158</v>
      </c>
      <c r="Z13" s="19" t="s">
        <v>155</v>
      </c>
      <c r="AA13" s="30" t="s">
        <v>159</v>
      </c>
      <c r="AB13" s="19" t="s">
        <v>155</v>
      </c>
    </row>
    <row r="14" spans="3:28" ht="12.75">
      <c r="C14" s="24" t="s">
        <v>31</v>
      </c>
      <c r="D14" s="25" t="s">
        <v>30</v>
      </c>
      <c r="E14" s="25" t="s">
        <v>30</v>
      </c>
      <c r="F14" s="26">
        <f aca="true" t="shared" si="0" ref="F14:L14">F15+F23+F25+F28+F35+F37+F43+F46+F50+F52+F54</f>
        <v>143064.5</v>
      </c>
      <c r="G14" s="26">
        <f t="shared" si="0"/>
        <v>4271.8402399999995</v>
      </c>
      <c r="H14" s="26">
        <f t="shared" si="0"/>
        <v>147336.34024</v>
      </c>
      <c r="I14" s="26">
        <f t="shared" si="0"/>
        <v>3261.261</v>
      </c>
      <c r="J14" s="26">
        <f t="shared" si="0"/>
        <v>148106.28564</v>
      </c>
      <c r="K14" s="26">
        <f t="shared" si="0"/>
        <v>3365.8500000000004</v>
      </c>
      <c r="L14" s="26">
        <f t="shared" si="0"/>
        <v>151472.13564000002</v>
      </c>
      <c r="M14" s="26">
        <f>M15+M23+M25+M28+M35+M37+M43+M46+M50+M52+M54</f>
        <v>-1911.8315</v>
      </c>
      <c r="N14" s="26">
        <f>N15+N23+N25+N28+N35+N37+N43+N46+N50+N52+N54</f>
        <v>149560.30414</v>
      </c>
      <c r="O14" s="26">
        <f>O15+O23+O25+O28+O35+O37+O43+O46+O50+O52+O54</f>
        <v>441.45</v>
      </c>
      <c r="P14" s="26">
        <f>P15+P23+P25+P28+P35+P37+P43+P46+P50+P52+P54</f>
        <v>150001.75414</v>
      </c>
      <c r="Q14" s="26">
        <f>Q15+Q23+Q25+Q28+Q35+Q37+Q43+Q46+Q50+Q52+Q54+Q33</f>
        <v>2336.1212</v>
      </c>
      <c r="R14" s="26">
        <f>R15+R23+R25+R28+R35+R37+R43+R46+R50+R52+R54+R33</f>
        <v>152337.87534</v>
      </c>
      <c r="S14" s="26">
        <f>S15+S23+S25+S28+S35+S37+S43+S46+S50+S52+S54+S33</f>
        <v>2431.3108700000003</v>
      </c>
      <c r="T14" s="31">
        <f aca="true" t="shared" si="1" ref="T14:Z14">T15+T23+T25+T28+T33+T35+T37+T43+T46+T50+T52+T54</f>
        <v>125950.57100000001</v>
      </c>
      <c r="U14" s="31">
        <f t="shared" si="1"/>
        <v>341.79060999999996</v>
      </c>
      <c r="V14" s="31">
        <f t="shared" si="1"/>
        <v>126292.36161</v>
      </c>
      <c r="W14" s="31">
        <f t="shared" si="1"/>
        <v>2265.9</v>
      </c>
      <c r="X14" s="31">
        <f t="shared" si="1"/>
        <v>128558.26161</v>
      </c>
      <c r="Y14" s="31">
        <f t="shared" si="1"/>
        <v>940.3030000000001</v>
      </c>
      <c r="Z14" s="31">
        <f t="shared" si="1"/>
        <v>129498.56461</v>
      </c>
      <c r="AA14" s="31">
        <f>AA15+AA23+AA25+AA28+AA33+AA35+AA37+AA43+AA46+AA50+AA52+AA54</f>
        <v>472.29</v>
      </c>
      <c r="AB14" s="26">
        <f>AB15+AB23+AB25+AB28+AB33+AB35+AB37+AB43+AB46+AB50+AB52+AB54</f>
        <v>129970.85461</v>
      </c>
    </row>
    <row r="15" spans="3:28" ht="39" customHeight="1">
      <c r="C15" s="22" t="s">
        <v>33</v>
      </c>
      <c r="D15" s="17" t="s">
        <v>34</v>
      </c>
      <c r="E15" s="17" t="s">
        <v>30</v>
      </c>
      <c r="F15" s="20">
        <f>SUM(F16:F22)</f>
        <v>22630</v>
      </c>
      <c r="G15" s="20">
        <f>G16+G17+G18+G20+G21+G22</f>
        <v>8</v>
      </c>
      <c r="H15" s="20">
        <f>H16+H17+H18+H20+H21+H22</f>
        <v>22638</v>
      </c>
      <c r="I15" s="20">
        <f>I16+I17+I18+I20+I21+I22</f>
        <v>72</v>
      </c>
      <c r="J15" s="20">
        <f>J16+J17+J18+J20+J21+J22</f>
        <v>22667</v>
      </c>
      <c r="K15" s="20">
        <f aca="true" t="shared" si="2" ref="K15:P15">K16+K17+K18+K20+K21+K22+K19</f>
        <v>-163.72471</v>
      </c>
      <c r="L15" s="20">
        <f t="shared" si="2"/>
        <v>22503.27529</v>
      </c>
      <c r="M15" s="20">
        <f t="shared" si="2"/>
        <v>0</v>
      </c>
      <c r="N15" s="20">
        <f t="shared" si="2"/>
        <v>22503.27529</v>
      </c>
      <c r="O15" s="20">
        <f t="shared" si="2"/>
        <v>-2.003</v>
      </c>
      <c r="P15" s="20">
        <f t="shared" si="2"/>
        <v>22501.27229</v>
      </c>
      <c r="Q15" s="20">
        <f aca="true" t="shared" si="3" ref="Q15:V15">Q16+Q17+Q18+Q20+Q21+Q22+Q19</f>
        <v>105.854</v>
      </c>
      <c r="R15" s="20">
        <f t="shared" si="3"/>
        <v>22607.12629</v>
      </c>
      <c r="S15" s="20">
        <f t="shared" si="3"/>
        <v>504.49</v>
      </c>
      <c r="T15" s="32">
        <f t="shared" si="3"/>
        <v>22370.5</v>
      </c>
      <c r="U15" s="32">
        <f t="shared" si="3"/>
        <v>41.147</v>
      </c>
      <c r="V15" s="32">
        <f t="shared" si="3"/>
        <v>22411.646999999997</v>
      </c>
      <c r="W15" s="32">
        <f aca="true" t="shared" si="4" ref="W15:AB15">W16+W17+W18+W20+W21+W22+W19</f>
        <v>0</v>
      </c>
      <c r="X15" s="32">
        <f t="shared" si="4"/>
        <v>22411.646999999997</v>
      </c>
      <c r="Y15" s="32">
        <f t="shared" si="4"/>
        <v>-49.11</v>
      </c>
      <c r="Z15" s="32">
        <f t="shared" si="4"/>
        <v>22362.536999999997</v>
      </c>
      <c r="AA15" s="32">
        <f t="shared" si="4"/>
        <v>57.302</v>
      </c>
      <c r="AB15" s="20">
        <f t="shared" si="4"/>
        <v>22419.838999999996</v>
      </c>
    </row>
    <row r="16" spans="3:28" ht="25.5">
      <c r="C16" s="23" t="s">
        <v>36</v>
      </c>
      <c r="D16" s="14" t="s">
        <v>34</v>
      </c>
      <c r="E16" s="15" t="s">
        <v>37</v>
      </c>
      <c r="F16" s="21">
        <v>864</v>
      </c>
      <c r="G16" s="21"/>
      <c r="H16" s="21">
        <f>F16+G16</f>
        <v>864</v>
      </c>
      <c r="I16" s="21"/>
      <c r="J16" s="21">
        <v>864</v>
      </c>
      <c r="K16" s="21"/>
      <c r="L16" s="21">
        <f>J16+K16</f>
        <v>864</v>
      </c>
      <c r="M16" s="21"/>
      <c r="N16" s="21">
        <f>L16+M16</f>
        <v>864</v>
      </c>
      <c r="O16" s="21"/>
      <c r="P16" s="21">
        <f>N16+O16</f>
        <v>864</v>
      </c>
      <c r="Q16" s="21"/>
      <c r="R16" s="21">
        <f>P16+Q16</f>
        <v>864</v>
      </c>
      <c r="S16" s="21">
        <v>11.5</v>
      </c>
      <c r="T16" s="33">
        <v>835.9</v>
      </c>
      <c r="U16" s="34"/>
      <c r="V16" s="34">
        <f>T16+U16</f>
        <v>835.9</v>
      </c>
      <c r="W16" s="34"/>
      <c r="X16" s="34">
        <f>V16+W16</f>
        <v>835.9</v>
      </c>
      <c r="Y16" s="34"/>
      <c r="Z16" s="34">
        <f>X16+Y16</f>
        <v>835.9</v>
      </c>
      <c r="AA16" s="34"/>
      <c r="AB16" s="38">
        <f>Z16+AA16</f>
        <v>835.9</v>
      </c>
    </row>
    <row r="17" spans="3:28" ht="25.5">
      <c r="C17" s="23" t="s">
        <v>39</v>
      </c>
      <c r="D17" s="14" t="s">
        <v>34</v>
      </c>
      <c r="E17" s="15" t="s">
        <v>40</v>
      </c>
      <c r="F17" s="21">
        <v>128.9</v>
      </c>
      <c r="G17" s="21">
        <v>63</v>
      </c>
      <c r="H17" s="21">
        <f aca="true" t="shared" si="5" ref="H17:H24">F17+G17</f>
        <v>191.9</v>
      </c>
      <c r="I17" s="21"/>
      <c r="J17" s="21">
        <v>191.9</v>
      </c>
      <c r="K17" s="21">
        <v>-40</v>
      </c>
      <c r="L17" s="21">
        <f aca="true" t="shared" si="6" ref="L17:L24">J17+K17</f>
        <v>151.9</v>
      </c>
      <c r="M17" s="21"/>
      <c r="N17" s="21">
        <f aca="true" t="shared" si="7" ref="N17:N24">L17+M17</f>
        <v>151.9</v>
      </c>
      <c r="O17" s="21"/>
      <c r="P17" s="21">
        <f aca="true" t="shared" si="8" ref="P17:P24">N17+O17</f>
        <v>151.9</v>
      </c>
      <c r="Q17" s="21"/>
      <c r="R17" s="21">
        <f aca="true" t="shared" si="9" ref="R17:R24">P17+Q17</f>
        <v>151.9</v>
      </c>
      <c r="S17" s="21">
        <v>-8.9</v>
      </c>
      <c r="T17" s="33">
        <v>159.2</v>
      </c>
      <c r="U17" s="34"/>
      <c r="V17" s="34">
        <f aca="true" t="shared" si="10" ref="V17:V22">T17+U17</f>
        <v>159.2</v>
      </c>
      <c r="W17" s="34"/>
      <c r="X17" s="34">
        <f aca="true" t="shared" si="11" ref="X17:X22">V17+W17</f>
        <v>159.2</v>
      </c>
      <c r="Y17" s="34"/>
      <c r="Z17" s="34">
        <f aca="true" t="shared" si="12" ref="Z17:Z22">X17+Y17</f>
        <v>159.2</v>
      </c>
      <c r="AA17" s="34"/>
      <c r="AB17" s="38">
        <f aca="true" t="shared" si="13" ref="AB17:AB22">Z17+AA17</f>
        <v>159.2</v>
      </c>
    </row>
    <row r="18" spans="1:28" s="18" customFormat="1" ht="32.25" customHeight="1">
      <c r="A18" s="16" t="s">
        <v>28</v>
      </c>
      <c r="B18" s="16" t="s">
        <v>29</v>
      </c>
      <c r="C18" s="23" t="s">
        <v>42</v>
      </c>
      <c r="D18" s="14" t="s">
        <v>34</v>
      </c>
      <c r="E18" s="15" t="s">
        <v>43</v>
      </c>
      <c r="F18" s="21">
        <v>17106</v>
      </c>
      <c r="G18" s="21">
        <v>-55</v>
      </c>
      <c r="H18" s="21">
        <f t="shared" si="5"/>
        <v>17051</v>
      </c>
      <c r="I18" s="21">
        <v>72</v>
      </c>
      <c r="J18" s="21">
        <v>17080</v>
      </c>
      <c r="K18" s="21">
        <v>-21.89421</v>
      </c>
      <c r="L18" s="21">
        <f t="shared" si="6"/>
        <v>17058.10579</v>
      </c>
      <c r="M18" s="21"/>
      <c r="N18" s="21">
        <f t="shared" si="7"/>
        <v>17058.10579</v>
      </c>
      <c r="O18" s="21">
        <v>-2.003</v>
      </c>
      <c r="P18" s="21">
        <f t="shared" si="8"/>
        <v>17056.10279</v>
      </c>
      <c r="Q18" s="21">
        <v>78.854</v>
      </c>
      <c r="R18" s="21">
        <f t="shared" si="9"/>
        <v>17134.95679</v>
      </c>
      <c r="S18" s="21">
        <v>491.99</v>
      </c>
      <c r="T18" s="33">
        <v>16499.78</v>
      </c>
      <c r="U18" s="37">
        <v>41.147</v>
      </c>
      <c r="V18" s="34">
        <f t="shared" si="10"/>
        <v>16540.927</v>
      </c>
      <c r="W18" s="37"/>
      <c r="X18" s="34">
        <f t="shared" si="11"/>
        <v>16540.927</v>
      </c>
      <c r="Y18" s="37">
        <v>44.69</v>
      </c>
      <c r="Z18" s="34">
        <f t="shared" si="12"/>
        <v>16585.617</v>
      </c>
      <c r="AA18" s="37">
        <v>57.302</v>
      </c>
      <c r="AB18" s="38">
        <f t="shared" si="13"/>
        <v>16642.918999999998</v>
      </c>
    </row>
    <row r="19" spans="1:28" s="18" customFormat="1" ht="12.75">
      <c r="A19" s="16" t="s">
        <v>32</v>
      </c>
      <c r="B19" s="16" t="s">
        <v>33</v>
      </c>
      <c r="C19" s="23" t="s">
        <v>146</v>
      </c>
      <c r="D19" s="14" t="s">
        <v>34</v>
      </c>
      <c r="E19" s="14" t="s">
        <v>69</v>
      </c>
      <c r="F19" s="21"/>
      <c r="G19" s="21"/>
      <c r="H19" s="21"/>
      <c r="I19" s="21"/>
      <c r="J19" s="21">
        <v>0</v>
      </c>
      <c r="K19" s="21">
        <v>0.21</v>
      </c>
      <c r="L19" s="21">
        <f t="shared" si="6"/>
        <v>0.21</v>
      </c>
      <c r="M19" s="21"/>
      <c r="N19" s="21">
        <f t="shared" si="7"/>
        <v>0.21</v>
      </c>
      <c r="O19" s="21"/>
      <c r="P19" s="21">
        <f t="shared" si="8"/>
        <v>0.21</v>
      </c>
      <c r="Q19" s="21"/>
      <c r="R19" s="21">
        <f t="shared" si="9"/>
        <v>0.21</v>
      </c>
      <c r="S19" s="21"/>
      <c r="T19" s="33">
        <v>6</v>
      </c>
      <c r="U19" s="35"/>
      <c r="V19" s="34">
        <f t="shared" si="10"/>
        <v>6</v>
      </c>
      <c r="W19" s="35"/>
      <c r="X19" s="34">
        <f t="shared" si="11"/>
        <v>6</v>
      </c>
      <c r="Y19" s="35"/>
      <c r="Z19" s="34">
        <f t="shared" si="12"/>
        <v>6</v>
      </c>
      <c r="AA19" s="35"/>
      <c r="AB19" s="38">
        <f t="shared" si="13"/>
        <v>6</v>
      </c>
    </row>
    <row r="20" spans="1:28" ht="25.5">
      <c r="A20" s="3" t="s">
        <v>35</v>
      </c>
      <c r="B20" s="3" t="s">
        <v>36</v>
      </c>
      <c r="C20" s="23" t="s">
        <v>45</v>
      </c>
      <c r="D20" s="14" t="s">
        <v>34</v>
      </c>
      <c r="E20" s="15" t="s">
        <v>46</v>
      </c>
      <c r="F20" s="21">
        <v>485</v>
      </c>
      <c r="G20" s="21">
        <v>0</v>
      </c>
      <c r="H20" s="21">
        <f t="shared" si="5"/>
        <v>485</v>
      </c>
      <c r="I20" s="21">
        <v>0</v>
      </c>
      <c r="J20" s="21">
        <f>H20+I20</f>
        <v>485</v>
      </c>
      <c r="K20" s="21">
        <v>0</v>
      </c>
      <c r="L20" s="21">
        <f t="shared" si="6"/>
        <v>485</v>
      </c>
      <c r="M20" s="21">
        <v>0</v>
      </c>
      <c r="N20" s="21">
        <f t="shared" si="7"/>
        <v>485</v>
      </c>
      <c r="O20" s="21">
        <v>0</v>
      </c>
      <c r="P20" s="21">
        <f t="shared" si="8"/>
        <v>485</v>
      </c>
      <c r="Q20" s="21">
        <v>0</v>
      </c>
      <c r="R20" s="21">
        <f t="shared" si="9"/>
        <v>485</v>
      </c>
      <c r="S20" s="21">
        <v>9.9</v>
      </c>
      <c r="T20" s="33">
        <v>468.2</v>
      </c>
      <c r="U20" s="34"/>
      <c r="V20" s="34">
        <f t="shared" si="10"/>
        <v>468.2</v>
      </c>
      <c r="W20" s="34"/>
      <c r="X20" s="34">
        <f t="shared" si="11"/>
        <v>468.2</v>
      </c>
      <c r="Y20" s="34"/>
      <c r="Z20" s="34">
        <f t="shared" si="12"/>
        <v>468.2</v>
      </c>
      <c r="AA20" s="34"/>
      <c r="AB20" s="38">
        <f t="shared" si="13"/>
        <v>468.2</v>
      </c>
    </row>
    <row r="21" spans="1:28" ht="12.75">
      <c r="A21" s="3" t="s">
        <v>38</v>
      </c>
      <c r="B21" s="3" t="s">
        <v>39</v>
      </c>
      <c r="C21" s="23" t="s">
        <v>48</v>
      </c>
      <c r="D21" s="14" t="s">
        <v>34</v>
      </c>
      <c r="E21" s="15" t="s">
        <v>49</v>
      </c>
      <c r="F21" s="21">
        <v>80</v>
      </c>
      <c r="G21" s="21"/>
      <c r="H21" s="21">
        <f t="shared" si="5"/>
        <v>80</v>
      </c>
      <c r="I21" s="21"/>
      <c r="J21" s="21">
        <f>H21+I21</f>
        <v>80</v>
      </c>
      <c r="K21" s="21"/>
      <c r="L21" s="21">
        <f t="shared" si="6"/>
        <v>80</v>
      </c>
      <c r="M21" s="21"/>
      <c r="N21" s="21">
        <f t="shared" si="7"/>
        <v>80</v>
      </c>
      <c r="O21" s="21"/>
      <c r="P21" s="21">
        <f t="shared" si="8"/>
        <v>80</v>
      </c>
      <c r="Q21" s="21"/>
      <c r="R21" s="21">
        <f t="shared" si="9"/>
        <v>80</v>
      </c>
      <c r="S21" s="21"/>
      <c r="T21" s="33">
        <v>80</v>
      </c>
      <c r="U21" s="34"/>
      <c r="V21" s="34">
        <f t="shared" si="10"/>
        <v>80</v>
      </c>
      <c r="W21" s="34"/>
      <c r="X21" s="34">
        <f t="shared" si="11"/>
        <v>80</v>
      </c>
      <c r="Y21" s="34"/>
      <c r="Z21" s="34">
        <f t="shared" si="12"/>
        <v>80</v>
      </c>
      <c r="AA21" s="34"/>
      <c r="AB21" s="38">
        <f t="shared" si="13"/>
        <v>80</v>
      </c>
    </row>
    <row r="22" spans="1:28" ht="12.75">
      <c r="A22" s="3" t="s">
        <v>41</v>
      </c>
      <c r="B22" s="3" t="s">
        <v>42</v>
      </c>
      <c r="C22" s="23" t="s">
        <v>51</v>
      </c>
      <c r="D22" s="14" t="s">
        <v>34</v>
      </c>
      <c r="E22" s="15" t="s">
        <v>52</v>
      </c>
      <c r="F22" s="21">
        <v>3966.1</v>
      </c>
      <c r="G22" s="21"/>
      <c r="H22" s="21">
        <f t="shared" si="5"/>
        <v>3966.1</v>
      </c>
      <c r="I22" s="21"/>
      <c r="J22" s="21">
        <v>3966.1</v>
      </c>
      <c r="K22" s="21">
        <v>-102.0405</v>
      </c>
      <c r="L22" s="21">
        <f t="shared" si="6"/>
        <v>3864.0595</v>
      </c>
      <c r="M22" s="21"/>
      <c r="N22" s="21">
        <f t="shared" si="7"/>
        <v>3864.0595</v>
      </c>
      <c r="O22" s="21"/>
      <c r="P22" s="21">
        <f t="shared" si="8"/>
        <v>3864.0595</v>
      </c>
      <c r="Q22" s="21">
        <v>27</v>
      </c>
      <c r="R22" s="21">
        <f t="shared" si="9"/>
        <v>3891.0595</v>
      </c>
      <c r="S22" s="21"/>
      <c r="T22" s="33">
        <v>4321.42</v>
      </c>
      <c r="U22" s="34"/>
      <c r="V22" s="34">
        <f t="shared" si="10"/>
        <v>4321.42</v>
      </c>
      <c r="W22" s="34"/>
      <c r="X22" s="34">
        <f t="shared" si="11"/>
        <v>4321.42</v>
      </c>
      <c r="Y22" s="34">
        <v>-93.8</v>
      </c>
      <c r="Z22" s="34">
        <f t="shared" si="12"/>
        <v>4227.62</v>
      </c>
      <c r="AA22" s="34"/>
      <c r="AB22" s="38">
        <f t="shared" si="13"/>
        <v>4227.62</v>
      </c>
    </row>
    <row r="23" spans="3:28" ht="12.75">
      <c r="C23" s="22" t="s">
        <v>54</v>
      </c>
      <c r="D23" s="17" t="s">
        <v>37</v>
      </c>
      <c r="E23" s="17" t="s">
        <v>30</v>
      </c>
      <c r="F23" s="20">
        <v>379.6</v>
      </c>
      <c r="G23" s="20">
        <f>G24</f>
        <v>0</v>
      </c>
      <c r="H23" s="20">
        <f t="shared" si="5"/>
        <v>379.6</v>
      </c>
      <c r="I23" s="20">
        <f>I24</f>
        <v>0</v>
      </c>
      <c r="J23" s="20">
        <f>H23+I23</f>
        <v>379.6</v>
      </c>
      <c r="K23" s="20">
        <f>K24</f>
        <v>0</v>
      </c>
      <c r="L23" s="20">
        <f t="shared" si="6"/>
        <v>379.6</v>
      </c>
      <c r="M23" s="20">
        <f>M24</f>
        <v>0</v>
      </c>
      <c r="N23" s="20">
        <f t="shared" si="7"/>
        <v>379.6</v>
      </c>
      <c r="O23" s="20">
        <f>O24</f>
        <v>0</v>
      </c>
      <c r="P23" s="20">
        <f t="shared" si="8"/>
        <v>379.6</v>
      </c>
      <c r="Q23" s="20">
        <f>Q24</f>
        <v>0</v>
      </c>
      <c r="R23" s="20">
        <f t="shared" si="9"/>
        <v>379.6</v>
      </c>
      <c r="S23" s="20">
        <f aca="true" t="shared" si="14" ref="S23:AB23">S24</f>
        <v>0</v>
      </c>
      <c r="T23" s="32">
        <f t="shared" si="14"/>
        <v>406.9</v>
      </c>
      <c r="U23" s="32">
        <f t="shared" si="14"/>
        <v>0</v>
      </c>
      <c r="V23" s="32">
        <f t="shared" si="14"/>
        <v>406.9</v>
      </c>
      <c r="W23" s="32">
        <f t="shared" si="14"/>
        <v>0</v>
      </c>
      <c r="X23" s="32">
        <f t="shared" si="14"/>
        <v>406.9</v>
      </c>
      <c r="Y23" s="32">
        <f t="shared" si="14"/>
        <v>0</v>
      </c>
      <c r="Z23" s="32">
        <f t="shared" si="14"/>
        <v>406.9</v>
      </c>
      <c r="AA23" s="32">
        <f t="shared" si="14"/>
        <v>0</v>
      </c>
      <c r="AB23" s="20">
        <f t="shared" si="14"/>
        <v>406.9</v>
      </c>
    </row>
    <row r="24" spans="1:28" ht="12.75">
      <c r="A24" s="3" t="s">
        <v>44</v>
      </c>
      <c r="B24" s="3" t="s">
        <v>45</v>
      </c>
      <c r="C24" s="23" t="s">
        <v>56</v>
      </c>
      <c r="D24" s="14" t="s">
        <v>37</v>
      </c>
      <c r="E24" s="15" t="s">
        <v>40</v>
      </c>
      <c r="F24" s="21">
        <v>379.6</v>
      </c>
      <c r="G24" s="21"/>
      <c r="H24" s="21">
        <f t="shared" si="5"/>
        <v>379.6</v>
      </c>
      <c r="I24" s="21"/>
      <c r="J24" s="21">
        <f>H24+I24</f>
        <v>379.6</v>
      </c>
      <c r="K24" s="21"/>
      <c r="L24" s="21">
        <f t="shared" si="6"/>
        <v>379.6</v>
      </c>
      <c r="M24" s="21"/>
      <c r="N24" s="21">
        <f t="shared" si="7"/>
        <v>379.6</v>
      </c>
      <c r="O24" s="21"/>
      <c r="P24" s="21">
        <f t="shared" si="8"/>
        <v>379.6</v>
      </c>
      <c r="Q24" s="21"/>
      <c r="R24" s="21">
        <f t="shared" si="9"/>
        <v>379.6</v>
      </c>
      <c r="S24" s="21"/>
      <c r="T24" s="33">
        <v>406.9</v>
      </c>
      <c r="U24" s="34"/>
      <c r="V24" s="34">
        <f>T24+U24</f>
        <v>406.9</v>
      </c>
      <c r="W24" s="34"/>
      <c r="X24" s="34">
        <f>V24+W24</f>
        <v>406.9</v>
      </c>
      <c r="Y24" s="34"/>
      <c r="Z24" s="34">
        <f>X24+Y24</f>
        <v>406.9</v>
      </c>
      <c r="AA24" s="34"/>
      <c r="AB24" s="38">
        <f>Z24+AA24</f>
        <v>406.9</v>
      </c>
    </row>
    <row r="25" spans="1:28" ht="12.75">
      <c r="A25" s="3" t="s">
        <v>47</v>
      </c>
      <c r="B25" s="3" t="s">
        <v>48</v>
      </c>
      <c r="C25" s="22" t="s">
        <v>58</v>
      </c>
      <c r="D25" s="17" t="s">
        <v>40</v>
      </c>
      <c r="E25" s="17" t="s">
        <v>30</v>
      </c>
      <c r="F25" s="20">
        <v>739.4</v>
      </c>
      <c r="G25" s="20">
        <f>G26+G27</f>
        <v>0</v>
      </c>
      <c r="H25" s="20">
        <f>F25+G25</f>
        <v>739.4</v>
      </c>
      <c r="I25" s="20">
        <f>I26+I27</f>
        <v>0</v>
      </c>
      <c r="J25" s="20">
        <f>H25+I25</f>
        <v>739.4</v>
      </c>
      <c r="K25" s="20">
        <f>K26+K27</f>
        <v>-47.9595</v>
      </c>
      <c r="L25" s="20">
        <f>J25+K25</f>
        <v>691.4404999999999</v>
      </c>
      <c r="M25" s="20">
        <f>M26+M27</f>
        <v>0</v>
      </c>
      <c r="N25" s="20">
        <f>L25+M25</f>
        <v>691.4404999999999</v>
      </c>
      <c r="O25" s="20">
        <f>O26+O27</f>
        <v>0</v>
      </c>
      <c r="P25" s="20">
        <f>N25+O25</f>
        <v>691.4404999999999</v>
      </c>
      <c r="Q25" s="20">
        <f>Q26+Q27</f>
        <v>0</v>
      </c>
      <c r="R25" s="20">
        <f>P25+Q25</f>
        <v>691.4404999999999</v>
      </c>
      <c r="S25" s="20">
        <f aca="true" t="shared" si="15" ref="S25:X25">S26+S27</f>
        <v>-12.5</v>
      </c>
      <c r="T25" s="32">
        <f t="shared" si="15"/>
        <v>753.2</v>
      </c>
      <c r="U25" s="32">
        <f t="shared" si="15"/>
        <v>-11.857</v>
      </c>
      <c r="V25" s="32">
        <f t="shared" si="15"/>
        <v>741.3430000000001</v>
      </c>
      <c r="W25" s="32">
        <f t="shared" si="15"/>
        <v>0</v>
      </c>
      <c r="X25" s="32">
        <f t="shared" si="15"/>
        <v>741.3430000000001</v>
      </c>
      <c r="Y25" s="32">
        <f>Y26+Y27</f>
        <v>-20</v>
      </c>
      <c r="Z25" s="32">
        <f>Z26+Z27</f>
        <v>721.3430000000001</v>
      </c>
      <c r="AA25" s="32">
        <f>AA26+AA27</f>
        <v>0</v>
      </c>
      <c r="AB25" s="20">
        <f>AB26+AB27</f>
        <v>721.3430000000001</v>
      </c>
    </row>
    <row r="26" spans="1:28" ht="25.5">
      <c r="A26" s="3" t="s">
        <v>50</v>
      </c>
      <c r="B26" s="3" t="s">
        <v>51</v>
      </c>
      <c r="C26" s="23" t="s">
        <v>60</v>
      </c>
      <c r="D26" s="14" t="s">
        <v>40</v>
      </c>
      <c r="E26" s="15" t="s">
        <v>61</v>
      </c>
      <c r="F26" s="21">
        <v>686.43</v>
      </c>
      <c r="G26" s="21"/>
      <c r="H26" s="27">
        <f aca="true" t="shared" si="16" ref="H26:H56">F26+G26</f>
        <v>686.43</v>
      </c>
      <c r="I26" s="21"/>
      <c r="J26" s="27">
        <f aca="true" t="shared" si="17" ref="J26:J55">H26+I26</f>
        <v>686.43</v>
      </c>
      <c r="K26" s="21"/>
      <c r="L26" s="27">
        <f aca="true" t="shared" si="18" ref="L26:L56">J26+K26</f>
        <v>686.43</v>
      </c>
      <c r="M26" s="21"/>
      <c r="N26" s="27">
        <f aca="true" t="shared" si="19" ref="N26:N56">L26+M26</f>
        <v>686.43</v>
      </c>
      <c r="O26" s="21"/>
      <c r="P26" s="27">
        <f aca="true" t="shared" si="20" ref="P26:P56">N26+O26</f>
        <v>686.43</v>
      </c>
      <c r="Q26" s="21"/>
      <c r="R26" s="27">
        <f aca="true" t="shared" si="21" ref="R26:R56">P26+Q26</f>
        <v>686.43</v>
      </c>
      <c r="S26" s="21">
        <v>-12.5</v>
      </c>
      <c r="T26" s="36">
        <v>700.2</v>
      </c>
      <c r="U26" s="34">
        <v>3.143</v>
      </c>
      <c r="V26" s="34">
        <f>T26+U26</f>
        <v>703.3430000000001</v>
      </c>
      <c r="W26" s="34"/>
      <c r="X26" s="34">
        <f>V26+W26</f>
        <v>703.3430000000001</v>
      </c>
      <c r="Y26" s="34"/>
      <c r="Z26" s="34">
        <f>X26+Y26</f>
        <v>703.3430000000001</v>
      </c>
      <c r="AA26" s="34"/>
      <c r="AB26" s="38">
        <f>Z26+AA26</f>
        <v>703.3430000000001</v>
      </c>
    </row>
    <row r="27" spans="1:28" s="18" customFormat="1" ht="12.75">
      <c r="A27" s="16" t="s">
        <v>53</v>
      </c>
      <c r="B27" s="16" t="s">
        <v>54</v>
      </c>
      <c r="C27" s="23" t="s">
        <v>63</v>
      </c>
      <c r="D27" s="14" t="s">
        <v>40</v>
      </c>
      <c r="E27" s="15" t="s">
        <v>64</v>
      </c>
      <c r="F27" s="21">
        <v>53</v>
      </c>
      <c r="G27" s="21"/>
      <c r="H27" s="27">
        <f t="shared" si="16"/>
        <v>53</v>
      </c>
      <c r="I27" s="21"/>
      <c r="J27" s="27">
        <f t="shared" si="17"/>
        <v>53</v>
      </c>
      <c r="K27" s="21">
        <v>-47.9595</v>
      </c>
      <c r="L27" s="27">
        <f t="shared" si="18"/>
        <v>5.0405000000000015</v>
      </c>
      <c r="M27" s="21"/>
      <c r="N27" s="27">
        <f t="shared" si="19"/>
        <v>5.0405000000000015</v>
      </c>
      <c r="O27" s="21"/>
      <c r="P27" s="27">
        <f t="shared" si="20"/>
        <v>5.0405000000000015</v>
      </c>
      <c r="Q27" s="21"/>
      <c r="R27" s="27">
        <f t="shared" si="21"/>
        <v>5.0405000000000015</v>
      </c>
      <c r="S27" s="21"/>
      <c r="T27" s="36">
        <v>53</v>
      </c>
      <c r="U27" s="37">
        <v>-15</v>
      </c>
      <c r="V27" s="34">
        <f>T27+U27</f>
        <v>38</v>
      </c>
      <c r="W27" s="37"/>
      <c r="X27" s="34">
        <f>V27+W27</f>
        <v>38</v>
      </c>
      <c r="Y27" s="37">
        <v>-20</v>
      </c>
      <c r="Z27" s="34">
        <f>X27+Y27</f>
        <v>18</v>
      </c>
      <c r="AA27" s="37"/>
      <c r="AB27" s="38">
        <f>Z27+AA27</f>
        <v>18</v>
      </c>
    </row>
    <row r="28" spans="1:28" ht="12.75">
      <c r="A28" s="3" t="s">
        <v>55</v>
      </c>
      <c r="B28" s="3" t="s">
        <v>56</v>
      </c>
      <c r="C28" s="22" t="s">
        <v>66</v>
      </c>
      <c r="D28" s="17" t="s">
        <v>43</v>
      </c>
      <c r="E28" s="17" t="s">
        <v>30</v>
      </c>
      <c r="F28" s="20">
        <v>20697.8</v>
      </c>
      <c r="G28" s="20">
        <f>G29+G30+G31+G32</f>
        <v>4949.37164</v>
      </c>
      <c r="H28" s="20">
        <f t="shared" si="16"/>
        <v>25647.17164</v>
      </c>
      <c r="I28" s="20">
        <f>I29+I30+I31+I32</f>
        <v>0</v>
      </c>
      <c r="J28" s="20">
        <f t="shared" si="17"/>
        <v>25647.17164</v>
      </c>
      <c r="K28" s="20">
        <f>K29+K30+K31+K32</f>
        <v>1567.94</v>
      </c>
      <c r="L28" s="20">
        <f t="shared" si="18"/>
        <v>27215.11164</v>
      </c>
      <c r="M28" s="20">
        <f>M29+M30+M31+M32</f>
        <v>0</v>
      </c>
      <c r="N28" s="20">
        <f t="shared" si="19"/>
        <v>27215.11164</v>
      </c>
      <c r="O28" s="20">
        <f>O29+O30+O31+O32</f>
        <v>0</v>
      </c>
      <c r="P28" s="20">
        <f t="shared" si="20"/>
        <v>27215.11164</v>
      </c>
      <c r="Q28" s="20">
        <f>Q29+Q30+Q31+Q32</f>
        <v>0.06</v>
      </c>
      <c r="R28" s="20">
        <f t="shared" si="21"/>
        <v>27215.17164</v>
      </c>
      <c r="S28" s="20">
        <f aca="true" t="shared" si="22" ref="S28:X28">S29+S30+S31+S32</f>
        <v>-871.536</v>
      </c>
      <c r="T28" s="32">
        <f t="shared" si="22"/>
        <v>23177.84</v>
      </c>
      <c r="U28" s="32">
        <f t="shared" si="22"/>
        <v>170.34673</v>
      </c>
      <c r="V28" s="32">
        <f t="shared" si="22"/>
        <v>23348.18673</v>
      </c>
      <c r="W28" s="32">
        <f t="shared" si="22"/>
        <v>0</v>
      </c>
      <c r="X28" s="32">
        <f t="shared" si="22"/>
        <v>23348.18673</v>
      </c>
      <c r="Y28" s="32">
        <f>Y29+Y30+Y31+Y32</f>
        <v>961.353</v>
      </c>
      <c r="Z28" s="32">
        <f>Z29+Z30+Z31+Z32</f>
        <v>24309.53973</v>
      </c>
      <c r="AA28" s="32">
        <f>AA29+AA30+AA31+AA32</f>
        <v>0</v>
      </c>
      <c r="AB28" s="20">
        <f>AB29+AB30+AB31+AB32</f>
        <v>24309.53973</v>
      </c>
    </row>
    <row r="29" spans="1:28" s="18" customFormat="1" ht="12.75">
      <c r="A29" s="16" t="s">
        <v>57</v>
      </c>
      <c r="B29" s="16" t="s">
        <v>58</v>
      </c>
      <c r="C29" s="23" t="s">
        <v>68</v>
      </c>
      <c r="D29" s="14" t="s">
        <v>43</v>
      </c>
      <c r="E29" s="15" t="s">
        <v>69</v>
      </c>
      <c r="F29" s="21">
        <v>1790.1</v>
      </c>
      <c r="G29" s="21">
        <v>3483.9</v>
      </c>
      <c r="H29" s="27">
        <f t="shared" si="16"/>
        <v>5274</v>
      </c>
      <c r="I29" s="21"/>
      <c r="J29" s="27">
        <f t="shared" si="17"/>
        <v>5274</v>
      </c>
      <c r="K29" s="21">
        <v>-29.06</v>
      </c>
      <c r="L29" s="27">
        <f t="shared" si="18"/>
        <v>5244.94</v>
      </c>
      <c r="M29" s="21"/>
      <c r="N29" s="27">
        <f t="shared" si="19"/>
        <v>5244.94</v>
      </c>
      <c r="O29" s="21"/>
      <c r="P29" s="27">
        <f t="shared" si="20"/>
        <v>5244.94</v>
      </c>
      <c r="Q29" s="21">
        <v>0.06</v>
      </c>
      <c r="R29" s="27">
        <f t="shared" si="21"/>
        <v>5245</v>
      </c>
      <c r="S29" s="21">
        <v>-871.536</v>
      </c>
      <c r="T29" s="36">
        <v>3076.3</v>
      </c>
      <c r="U29" s="35"/>
      <c r="V29" s="37">
        <f>T29+U29</f>
        <v>3076.3</v>
      </c>
      <c r="W29" s="35"/>
      <c r="X29" s="37">
        <f>V29+W29</f>
        <v>3076.3</v>
      </c>
      <c r="Y29" s="35">
        <v>-3.57</v>
      </c>
      <c r="Z29" s="37">
        <f>X29+Y29</f>
        <v>3072.73</v>
      </c>
      <c r="AA29" s="35"/>
      <c r="AB29" s="39">
        <f>Z29+AA29</f>
        <v>3072.73</v>
      </c>
    </row>
    <row r="30" spans="1:28" ht="12.75">
      <c r="A30" s="3" t="s">
        <v>59</v>
      </c>
      <c r="B30" s="3" t="s">
        <v>60</v>
      </c>
      <c r="C30" s="23" t="s">
        <v>71</v>
      </c>
      <c r="D30" s="14" t="s">
        <v>43</v>
      </c>
      <c r="E30" s="15" t="s">
        <v>72</v>
      </c>
      <c r="F30" s="21">
        <v>1066.6</v>
      </c>
      <c r="G30" s="21"/>
      <c r="H30" s="27">
        <f t="shared" si="16"/>
        <v>1066.6</v>
      </c>
      <c r="I30" s="21"/>
      <c r="J30" s="27">
        <f t="shared" si="17"/>
        <v>1066.6</v>
      </c>
      <c r="K30" s="21"/>
      <c r="L30" s="27">
        <f t="shared" si="18"/>
        <v>1066.6</v>
      </c>
      <c r="M30" s="21"/>
      <c r="N30" s="27">
        <f t="shared" si="19"/>
        <v>1066.6</v>
      </c>
      <c r="O30" s="21"/>
      <c r="P30" s="27">
        <f t="shared" si="20"/>
        <v>1066.6</v>
      </c>
      <c r="Q30" s="21"/>
      <c r="R30" s="27">
        <f t="shared" si="21"/>
        <v>1066.6</v>
      </c>
      <c r="S30" s="21"/>
      <c r="T30" s="36">
        <v>1162.59</v>
      </c>
      <c r="U30" s="34"/>
      <c r="V30" s="37">
        <f>T30+U30</f>
        <v>1162.59</v>
      </c>
      <c r="W30" s="34"/>
      <c r="X30" s="37">
        <f>V30+W30</f>
        <v>1162.59</v>
      </c>
      <c r="Y30" s="34"/>
      <c r="Z30" s="37">
        <f>X30+Y30</f>
        <v>1162.59</v>
      </c>
      <c r="AA30" s="34"/>
      <c r="AB30" s="39">
        <f>Z30+AA30</f>
        <v>1162.59</v>
      </c>
    </row>
    <row r="31" spans="1:28" ht="12.75">
      <c r="A31" s="3" t="s">
        <v>62</v>
      </c>
      <c r="B31" s="3" t="s">
        <v>63</v>
      </c>
      <c r="C31" s="23" t="s">
        <v>74</v>
      </c>
      <c r="D31" s="14" t="s">
        <v>43</v>
      </c>
      <c r="E31" s="15" t="s">
        <v>61</v>
      </c>
      <c r="F31" s="21">
        <v>17826.1</v>
      </c>
      <c r="G31" s="21">
        <v>1465.47164</v>
      </c>
      <c r="H31" s="27">
        <f t="shared" si="16"/>
        <v>19291.57164</v>
      </c>
      <c r="I31" s="21"/>
      <c r="J31" s="27">
        <f t="shared" si="17"/>
        <v>19291.57164</v>
      </c>
      <c r="K31" s="21">
        <v>1607</v>
      </c>
      <c r="L31" s="27">
        <f t="shared" si="18"/>
        <v>20898.57164</v>
      </c>
      <c r="M31" s="21"/>
      <c r="N31" s="27">
        <f t="shared" si="19"/>
        <v>20898.57164</v>
      </c>
      <c r="O31" s="21"/>
      <c r="P31" s="27">
        <f t="shared" si="20"/>
        <v>20898.57164</v>
      </c>
      <c r="Q31" s="21"/>
      <c r="R31" s="27">
        <f t="shared" si="21"/>
        <v>20898.57164</v>
      </c>
      <c r="S31" s="21"/>
      <c r="T31" s="36">
        <v>18805.3</v>
      </c>
      <c r="U31" s="34">
        <v>170.34673</v>
      </c>
      <c r="V31" s="37">
        <f>T31+U31</f>
        <v>18975.64673</v>
      </c>
      <c r="W31" s="34"/>
      <c r="X31" s="37">
        <f>V31+W31</f>
        <v>18975.64673</v>
      </c>
      <c r="Y31" s="34">
        <v>964.923</v>
      </c>
      <c r="Z31" s="37">
        <f>X31+Y31</f>
        <v>19940.56973</v>
      </c>
      <c r="AA31" s="34"/>
      <c r="AB31" s="39">
        <f>Z31+AA31</f>
        <v>19940.56973</v>
      </c>
    </row>
    <row r="32" spans="1:28" s="18" customFormat="1" ht="12.75">
      <c r="A32" s="16" t="s">
        <v>65</v>
      </c>
      <c r="B32" s="16" t="s">
        <v>66</v>
      </c>
      <c r="C32" s="23" t="s">
        <v>76</v>
      </c>
      <c r="D32" s="14" t="s">
        <v>43</v>
      </c>
      <c r="E32" s="15" t="s">
        <v>77</v>
      </c>
      <c r="F32" s="21">
        <v>15</v>
      </c>
      <c r="G32" s="21"/>
      <c r="H32" s="27">
        <f t="shared" si="16"/>
        <v>15</v>
      </c>
      <c r="I32" s="21"/>
      <c r="J32" s="27">
        <f t="shared" si="17"/>
        <v>15</v>
      </c>
      <c r="K32" s="21">
        <v>-10</v>
      </c>
      <c r="L32" s="27">
        <f t="shared" si="18"/>
        <v>5</v>
      </c>
      <c r="M32" s="21"/>
      <c r="N32" s="27">
        <f t="shared" si="19"/>
        <v>5</v>
      </c>
      <c r="O32" s="21"/>
      <c r="P32" s="27">
        <f t="shared" si="20"/>
        <v>5</v>
      </c>
      <c r="Q32" s="21"/>
      <c r="R32" s="27">
        <f t="shared" si="21"/>
        <v>5</v>
      </c>
      <c r="S32" s="21"/>
      <c r="T32" s="36">
        <v>133.65</v>
      </c>
      <c r="U32" s="35"/>
      <c r="V32" s="37">
        <f>T32+U32</f>
        <v>133.65</v>
      </c>
      <c r="W32" s="35"/>
      <c r="X32" s="37">
        <f>V32+W32</f>
        <v>133.65</v>
      </c>
      <c r="Y32" s="35"/>
      <c r="Z32" s="37">
        <f>X32+Y32</f>
        <v>133.65</v>
      </c>
      <c r="AA32" s="35"/>
      <c r="AB32" s="39">
        <f>Z32+AA32</f>
        <v>133.65</v>
      </c>
    </row>
    <row r="33" spans="1:28" ht="12.75">
      <c r="A33" s="3" t="s">
        <v>67</v>
      </c>
      <c r="B33" s="3" t="s">
        <v>68</v>
      </c>
      <c r="C33" s="28" t="s">
        <v>150</v>
      </c>
      <c r="D33" s="17" t="s">
        <v>69</v>
      </c>
      <c r="E33" s="17" t="s">
        <v>30</v>
      </c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>
        <f>P34</f>
        <v>0</v>
      </c>
      <c r="Q33" s="20">
        <f>Q34</f>
        <v>400</v>
      </c>
      <c r="R33" s="20">
        <f t="shared" si="21"/>
        <v>400</v>
      </c>
      <c r="S33" s="20">
        <f aca="true" t="shared" si="23" ref="S33:AB33">S34</f>
        <v>0</v>
      </c>
      <c r="T33" s="32">
        <f t="shared" si="23"/>
        <v>0</v>
      </c>
      <c r="U33" s="32">
        <f t="shared" si="23"/>
        <v>0</v>
      </c>
      <c r="V33" s="32">
        <f t="shared" si="23"/>
        <v>0</v>
      </c>
      <c r="W33" s="32">
        <f t="shared" si="23"/>
        <v>0</v>
      </c>
      <c r="X33" s="32">
        <f t="shared" si="23"/>
        <v>0</v>
      </c>
      <c r="Y33" s="32">
        <f t="shared" si="23"/>
        <v>0</v>
      </c>
      <c r="Z33" s="32">
        <f t="shared" si="23"/>
        <v>0</v>
      </c>
      <c r="AA33" s="32">
        <f t="shared" si="23"/>
        <v>0</v>
      </c>
      <c r="AB33" s="20">
        <f t="shared" si="23"/>
        <v>0</v>
      </c>
    </row>
    <row r="34" spans="1:28" ht="12.75">
      <c r="A34" s="3" t="s">
        <v>70</v>
      </c>
      <c r="B34" s="3" t="s">
        <v>71</v>
      </c>
      <c r="C34" s="29" t="s">
        <v>149</v>
      </c>
      <c r="D34" s="14" t="s">
        <v>69</v>
      </c>
      <c r="E34" s="14" t="s">
        <v>37</v>
      </c>
      <c r="F34" s="21"/>
      <c r="G34" s="21"/>
      <c r="H34" s="27"/>
      <c r="I34" s="21"/>
      <c r="J34" s="27"/>
      <c r="K34" s="21"/>
      <c r="L34" s="27"/>
      <c r="M34" s="21"/>
      <c r="N34" s="27"/>
      <c r="O34" s="21"/>
      <c r="P34" s="27"/>
      <c r="Q34" s="21">
        <v>400</v>
      </c>
      <c r="R34" s="27">
        <f>P34+Q34</f>
        <v>400</v>
      </c>
      <c r="S34" s="21"/>
      <c r="T34" s="36"/>
      <c r="U34" s="34"/>
      <c r="V34" s="34"/>
      <c r="W34" s="34"/>
      <c r="X34" s="34"/>
      <c r="Y34" s="34"/>
      <c r="Z34" s="34"/>
      <c r="AA34" s="34"/>
      <c r="AB34" s="38"/>
    </row>
    <row r="35" spans="1:28" ht="12.75">
      <c r="A35" s="3" t="s">
        <v>73</v>
      </c>
      <c r="B35" s="3" t="s">
        <v>74</v>
      </c>
      <c r="C35" s="22" t="s">
        <v>79</v>
      </c>
      <c r="D35" s="17" t="s">
        <v>46</v>
      </c>
      <c r="E35" s="17" t="s">
        <v>30</v>
      </c>
      <c r="F35" s="20">
        <v>280</v>
      </c>
      <c r="G35" s="20">
        <f>G36</f>
        <v>0</v>
      </c>
      <c r="H35" s="20">
        <f t="shared" si="16"/>
        <v>280</v>
      </c>
      <c r="I35" s="20">
        <f>I36</f>
        <v>0</v>
      </c>
      <c r="J35" s="20">
        <f t="shared" si="17"/>
        <v>280</v>
      </c>
      <c r="K35" s="20">
        <f>K36</f>
        <v>0</v>
      </c>
      <c r="L35" s="20">
        <f t="shared" si="18"/>
        <v>280</v>
      </c>
      <c r="M35" s="20">
        <f>M36</f>
        <v>0</v>
      </c>
      <c r="N35" s="20">
        <f t="shared" si="19"/>
        <v>280</v>
      </c>
      <c r="O35" s="20">
        <f>O36</f>
        <v>0</v>
      </c>
      <c r="P35" s="20">
        <f t="shared" si="20"/>
        <v>280</v>
      </c>
      <c r="Q35" s="20">
        <f>Q36</f>
        <v>0</v>
      </c>
      <c r="R35" s="20">
        <f t="shared" si="21"/>
        <v>280</v>
      </c>
      <c r="S35" s="20">
        <f aca="true" t="shared" si="24" ref="S35:AB35">S36</f>
        <v>0</v>
      </c>
      <c r="T35" s="32">
        <f t="shared" si="24"/>
        <v>280</v>
      </c>
      <c r="U35" s="32">
        <f t="shared" si="24"/>
        <v>0</v>
      </c>
      <c r="V35" s="32">
        <f t="shared" si="24"/>
        <v>280</v>
      </c>
      <c r="W35" s="32">
        <f t="shared" si="24"/>
        <v>0</v>
      </c>
      <c r="X35" s="32">
        <f t="shared" si="24"/>
        <v>280</v>
      </c>
      <c r="Y35" s="32">
        <f t="shared" si="24"/>
        <v>0</v>
      </c>
      <c r="Z35" s="32">
        <f t="shared" si="24"/>
        <v>280</v>
      </c>
      <c r="AA35" s="32">
        <f t="shared" si="24"/>
        <v>0</v>
      </c>
      <c r="AB35" s="20">
        <f t="shared" si="24"/>
        <v>280</v>
      </c>
    </row>
    <row r="36" spans="1:28" ht="12.75">
      <c r="A36" s="3" t="s">
        <v>75</v>
      </c>
      <c r="B36" s="3" t="s">
        <v>76</v>
      </c>
      <c r="C36" s="23" t="s">
        <v>81</v>
      </c>
      <c r="D36" s="14" t="s">
        <v>46</v>
      </c>
      <c r="E36" s="15" t="s">
        <v>69</v>
      </c>
      <c r="F36" s="21">
        <v>280</v>
      </c>
      <c r="G36" s="21"/>
      <c r="H36" s="27">
        <f t="shared" si="16"/>
        <v>280</v>
      </c>
      <c r="I36" s="21"/>
      <c r="J36" s="27">
        <f t="shared" si="17"/>
        <v>280</v>
      </c>
      <c r="K36" s="21"/>
      <c r="L36" s="27">
        <f t="shared" si="18"/>
        <v>280</v>
      </c>
      <c r="M36" s="21"/>
      <c r="N36" s="27">
        <f t="shared" si="19"/>
        <v>280</v>
      </c>
      <c r="O36" s="21"/>
      <c r="P36" s="27">
        <f t="shared" si="20"/>
        <v>280</v>
      </c>
      <c r="Q36" s="21"/>
      <c r="R36" s="27">
        <f t="shared" si="21"/>
        <v>280</v>
      </c>
      <c r="S36" s="21"/>
      <c r="T36" s="36">
        <v>280</v>
      </c>
      <c r="U36" s="34"/>
      <c r="V36" s="34">
        <f>T36+U36</f>
        <v>280</v>
      </c>
      <c r="W36" s="34"/>
      <c r="X36" s="34">
        <f>V36+W36</f>
        <v>280</v>
      </c>
      <c r="Y36" s="34"/>
      <c r="Z36" s="34">
        <f>X36+Y36</f>
        <v>280</v>
      </c>
      <c r="AA36" s="34"/>
      <c r="AB36" s="38">
        <f>Z36+AA36</f>
        <v>280</v>
      </c>
    </row>
    <row r="37" spans="3:28" ht="12.75">
      <c r="C37" s="22" t="s">
        <v>83</v>
      </c>
      <c r="D37" s="17" t="s">
        <v>84</v>
      </c>
      <c r="E37" s="17" t="s">
        <v>30</v>
      </c>
      <c r="F37" s="20">
        <f>F38+F39+F40+F41+F42</f>
        <v>64608.6</v>
      </c>
      <c r="G37" s="20">
        <f>G38+G39+G40+G41+G42</f>
        <v>-509.8314000000001</v>
      </c>
      <c r="H37" s="20">
        <f t="shared" si="16"/>
        <v>64098.768599999996</v>
      </c>
      <c r="I37" s="20">
        <f>I38+I39+I40+I41+I42</f>
        <v>532.386</v>
      </c>
      <c r="J37" s="20">
        <f>SUM(J38:J42)</f>
        <v>64674.154</v>
      </c>
      <c r="K37" s="20">
        <f>K38+K39+K40+K41+K42</f>
        <v>1638.02621</v>
      </c>
      <c r="L37" s="20">
        <f t="shared" si="18"/>
        <v>66312.18021</v>
      </c>
      <c r="M37" s="20">
        <f>M38+M39+M40+M41+M42</f>
        <v>-1911.8315</v>
      </c>
      <c r="N37" s="20">
        <f t="shared" si="19"/>
        <v>64400.348710000006</v>
      </c>
      <c r="O37" s="20">
        <f>O38+O39+O40+O41+O42</f>
        <v>400</v>
      </c>
      <c r="P37" s="20">
        <f t="shared" si="20"/>
        <v>64800.348710000006</v>
      </c>
      <c r="Q37" s="20">
        <f>Q38+Q39+Q40+Q41+Q42</f>
        <v>527.6772000000001</v>
      </c>
      <c r="R37" s="20">
        <f t="shared" si="21"/>
        <v>65328.025910000004</v>
      </c>
      <c r="S37" s="20">
        <f aca="true" t="shared" si="25" ref="S37:X37">S38+S39+S40+S41+S42</f>
        <v>1798.05687</v>
      </c>
      <c r="T37" s="32">
        <f t="shared" si="25"/>
        <v>45543.82000000001</v>
      </c>
      <c r="U37" s="32">
        <f t="shared" si="25"/>
        <v>215.02272999999997</v>
      </c>
      <c r="V37" s="32">
        <f t="shared" si="25"/>
        <v>45758.842730000004</v>
      </c>
      <c r="W37" s="32">
        <f t="shared" si="25"/>
        <v>0</v>
      </c>
      <c r="X37" s="32">
        <f t="shared" si="25"/>
        <v>45758.842730000004</v>
      </c>
      <c r="Y37" s="32">
        <f>Y38+Y39+Y40+Y41+Y42</f>
        <v>129.10999999999999</v>
      </c>
      <c r="Z37" s="32">
        <f>Z38+Z39+Z40+Z41+Z42</f>
        <v>45887.952730000005</v>
      </c>
      <c r="AA37" s="32">
        <f>AA38+AA39+AA40+AA41+AA42</f>
        <v>200.288</v>
      </c>
      <c r="AB37" s="20">
        <f>AB38+AB39+AB40+AB41+AB42</f>
        <v>46088.24073000001</v>
      </c>
    </row>
    <row r="38" spans="3:28" ht="12.75">
      <c r="C38" s="23" t="s">
        <v>86</v>
      </c>
      <c r="D38" s="14" t="s">
        <v>84</v>
      </c>
      <c r="E38" s="15" t="s">
        <v>34</v>
      </c>
      <c r="F38" s="21">
        <v>14050</v>
      </c>
      <c r="G38" s="21">
        <v>-63.48</v>
      </c>
      <c r="H38" s="27">
        <f t="shared" si="16"/>
        <v>13986.52</v>
      </c>
      <c r="I38" s="21">
        <v>17.77</v>
      </c>
      <c r="J38" s="27">
        <v>13994.687</v>
      </c>
      <c r="K38" s="21">
        <v>233.71494</v>
      </c>
      <c r="L38" s="27">
        <f t="shared" si="18"/>
        <v>14228.40194</v>
      </c>
      <c r="M38" s="21"/>
      <c r="N38" s="27">
        <f t="shared" si="19"/>
        <v>14228.40194</v>
      </c>
      <c r="O38" s="21"/>
      <c r="P38" s="27">
        <f t="shared" si="20"/>
        <v>14228.40194</v>
      </c>
      <c r="Q38" s="21">
        <v>17.516</v>
      </c>
      <c r="R38" s="27">
        <f t="shared" si="21"/>
        <v>14245.91794</v>
      </c>
      <c r="S38" s="21">
        <v>712.8126</v>
      </c>
      <c r="T38" s="36">
        <v>14459.91</v>
      </c>
      <c r="U38" s="34">
        <v>49.52232</v>
      </c>
      <c r="V38" s="34">
        <f>T38+U38</f>
        <v>14509.43232</v>
      </c>
      <c r="W38" s="34"/>
      <c r="X38" s="34">
        <f>V38+W38</f>
        <v>14509.43232</v>
      </c>
      <c r="Y38" s="34">
        <v>40.799</v>
      </c>
      <c r="Z38" s="34">
        <f>X38+Y38</f>
        <v>14550.23132</v>
      </c>
      <c r="AA38" s="34">
        <v>-51.303</v>
      </c>
      <c r="AB38" s="38">
        <f>Z38+AA38</f>
        <v>14498.92832</v>
      </c>
    </row>
    <row r="39" spans="1:28" s="18" customFormat="1" ht="12.75">
      <c r="A39" s="16" t="s">
        <v>78</v>
      </c>
      <c r="B39" s="16" t="s">
        <v>79</v>
      </c>
      <c r="C39" s="23" t="s">
        <v>88</v>
      </c>
      <c r="D39" s="14" t="s">
        <v>84</v>
      </c>
      <c r="E39" s="15" t="s">
        <v>37</v>
      </c>
      <c r="F39" s="21">
        <v>40279.1</v>
      </c>
      <c r="G39" s="21">
        <v>-301.55</v>
      </c>
      <c r="H39" s="27">
        <f t="shared" si="16"/>
        <v>39977.549999999996</v>
      </c>
      <c r="I39" s="21">
        <v>410.966</v>
      </c>
      <c r="J39" s="27">
        <v>40406.249</v>
      </c>
      <c r="K39" s="21">
        <v>1172.22381</v>
      </c>
      <c r="L39" s="27">
        <f t="shared" si="18"/>
        <v>41578.47281000001</v>
      </c>
      <c r="M39" s="21">
        <v>-1911.8315</v>
      </c>
      <c r="N39" s="27">
        <f t="shared" si="19"/>
        <v>39666.641310000006</v>
      </c>
      <c r="O39" s="21"/>
      <c r="P39" s="27">
        <f t="shared" si="20"/>
        <v>39666.641310000006</v>
      </c>
      <c r="Q39" s="21">
        <v>494.4612</v>
      </c>
      <c r="R39" s="27">
        <f t="shared" si="21"/>
        <v>40161.102510000004</v>
      </c>
      <c r="S39" s="21">
        <v>746.39212</v>
      </c>
      <c r="T39" s="36">
        <v>20852.08</v>
      </c>
      <c r="U39" s="37">
        <v>77.46385</v>
      </c>
      <c r="V39" s="34">
        <f>T39+U39</f>
        <v>20929.543850000002</v>
      </c>
      <c r="W39" s="37"/>
      <c r="X39" s="34">
        <f>V39+W39</f>
        <v>20929.543850000002</v>
      </c>
      <c r="Y39" s="37">
        <v>30.253</v>
      </c>
      <c r="Z39" s="34">
        <f>X39+Y39</f>
        <v>20959.796850000002</v>
      </c>
      <c r="AA39" s="37">
        <v>15.22</v>
      </c>
      <c r="AB39" s="38">
        <f>Z39+AA39</f>
        <v>20975.016850000004</v>
      </c>
    </row>
    <row r="40" spans="1:28" ht="12.75">
      <c r="A40" s="3" t="s">
        <v>80</v>
      </c>
      <c r="B40" s="3" t="s">
        <v>81</v>
      </c>
      <c r="C40" s="23" t="s">
        <v>90</v>
      </c>
      <c r="D40" s="14" t="s">
        <v>84</v>
      </c>
      <c r="E40" s="15" t="s">
        <v>40</v>
      </c>
      <c r="F40" s="21">
        <v>7150</v>
      </c>
      <c r="G40" s="21">
        <v>-234.6314</v>
      </c>
      <c r="H40" s="27">
        <f t="shared" si="16"/>
        <v>6915.3686</v>
      </c>
      <c r="I40" s="21">
        <v>62.35</v>
      </c>
      <c r="J40" s="27">
        <v>7012.588</v>
      </c>
      <c r="K40" s="21">
        <v>137.98746</v>
      </c>
      <c r="L40" s="27">
        <f t="shared" si="18"/>
        <v>7150.57546</v>
      </c>
      <c r="M40" s="21"/>
      <c r="N40" s="27">
        <f t="shared" si="19"/>
        <v>7150.57546</v>
      </c>
      <c r="O40" s="21">
        <v>400</v>
      </c>
      <c r="P40" s="27">
        <f t="shared" si="20"/>
        <v>7550.57546</v>
      </c>
      <c r="Q40" s="21">
        <v>13.5</v>
      </c>
      <c r="R40" s="27">
        <f t="shared" si="21"/>
        <v>7564.07546</v>
      </c>
      <c r="S40" s="21">
        <v>325.35215</v>
      </c>
      <c r="T40" s="36">
        <v>7314.39</v>
      </c>
      <c r="U40" s="34">
        <v>88.03656</v>
      </c>
      <c r="V40" s="34">
        <f>T40+U40</f>
        <v>7402.42656</v>
      </c>
      <c r="W40" s="34"/>
      <c r="X40" s="34">
        <f>V40+W40</f>
        <v>7402.42656</v>
      </c>
      <c r="Y40" s="34">
        <v>12.858</v>
      </c>
      <c r="Z40" s="34">
        <f>X40+Y40</f>
        <v>7415.28456</v>
      </c>
      <c r="AA40" s="34">
        <v>201.661</v>
      </c>
      <c r="AB40" s="38">
        <f>Z40+AA40</f>
        <v>7616.94556</v>
      </c>
    </row>
    <row r="41" spans="1:28" s="18" customFormat="1" ht="12.75">
      <c r="A41" s="16" t="s">
        <v>82</v>
      </c>
      <c r="B41" s="16" t="s">
        <v>83</v>
      </c>
      <c r="C41" s="23" t="s">
        <v>92</v>
      </c>
      <c r="D41" s="14" t="s">
        <v>84</v>
      </c>
      <c r="E41" s="15" t="s">
        <v>84</v>
      </c>
      <c r="F41" s="21">
        <v>394.8</v>
      </c>
      <c r="G41" s="21">
        <v>89.83</v>
      </c>
      <c r="H41" s="27">
        <f t="shared" si="16"/>
        <v>484.63</v>
      </c>
      <c r="I41" s="21"/>
      <c r="J41" s="27">
        <f t="shared" si="17"/>
        <v>484.63</v>
      </c>
      <c r="K41" s="21">
        <v>59.8</v>
      </c>
      <c r="L41" s="27">
        <f t="shared" si="18"/>
        <v>544.43</v>
      </c>
      <c r="M41" s="21"/>
      <c r="N41" s="27">
        <f t="shared" si="19"/>
        <v>544.43</v>
      </c>
      <c r="O41" s="21"/>
      <c r="P41" s="27">
        <f t="shared" si="20"/>
        <v>544.43</v>
      </c>
      <c r="Q41" s="21"/>
      <c r="R41" s="27">
        <f t="shared" si="21"/>
        <v>544.43</v>
      </c>
      <c r="S41" s="21"/>
      <c r="T41" s="36">
        <v>324.19</v>
      </c>
      <c r="U41" s="35"/>
      <c r="V41" s="34">
        <f>T41+U41</f>
        <v>324.19</v>
      </c>
      <c r="W41" s="35"/>
      <c r="X41" s="34">
        <f>V41+W41</f>
        <v>324.19</v>
      </c>
      <c r="Y41" s="37">
        <v>60</v>
      </c>
      <c r="Z41" s="34">
        <f>X41+Y41</f>
        <v>384.19</v>
      </c>
      <c r="AA41" s="37">
        <v>7.29</v>
      </c>
      <c r="AB41" s="38">
        <f>Z41+AA41</f>
        <v>391.48</v>
      </c>
    </row>
    <row r="42" spans="1:28" ht="12.75">
      <c r="A42" s="3" t="s">
        <v>85</v>
      </c>
      <c r="B42" s="3" t="s">
        <v>86</v>
      </c>
      <c r="C42" s="23" t="s">
        <v>94</v>
      </c>
      <c r="D42" s="14" t="s">
        <v>84</v>
      </c>
      <c r="E42" s="15" t="s">
        <v>61</v>
      </c>
      <c r="F42" s="21">
        <v>2734.7</v>
      </c>
      <c r="G42" s="21"/>
      <c r="H42" s="27">
        <f t="shared" si="16"/>
        <v>2734.7</v>
      </c>
      <c r="I42" s="21">
        <v>41.3</v>
      </c>
      <c r="J42" s="27">
        <v>2776</v>
      </c>
      <c r="K42" s="21">
        <v>34.3</v>
      </c>
      <c r="L42" s="27">
        <f t="shared" si="18"/>
        <v>2810.3</v>
      </c>
      <c r="M42" s="21"/>
      <c r="N42" s="27">
        <f t="shared" si="19"/>
        <v>2810.3</v>
      </c>
      <c r="O42" s="21"/>
      <c r="P42" s="27">
        <f t="shared" si="20"/>
        <v>2810.3</v>
      </c>
      <c r="Q42" s="21">
        <v>2.2</v>
      </c>
      <c r="R42" s="27">
        <f t="shared" si="21"/>
        <v>2812.5</v>
      </c>
      <c r="S42" s="21">
        <v>13.5</v>
      </c>
      <c r="T42" s="36">
        <v>2593.25</v>
      </c>
      <c r="U42" s="34"/>
      <c r="V42" s="34">
        <f>T42+U42</f>
        <v>2593.25</v>
      </c>
      <c r="W42" s="34"/>
      <c r="X42" s="34">
        <f>V42+W42</f>
        <v>2593.25</v>
      </c>
      <c r="Y42" s="34">
        <v>-14.8</v>
      </c>
      <c r="Z42" s="34">
        <f>X42+Y42</f>
        <v>2578.45</v>
      </c>
      <c r="AA42" s="34">
        <v>27.42</v>
      </c>
      <c r="AB42" s="38">
        <f>Z42+AA42</f>
        <v>2605.87</v>
      </c>
    </row>
    <row r="43" spans="1:28" ht="12.75">
      <c r="A43" s="3" t="s">
        <v>87</v>
      </c>
      <c r="B43" s="3" t="s">
        <v>88</v>
      </c>
      <c r="C43" s="22" t="s">
        <v>96</v>
      </c>
      <c r="D43" s="17" t="s">
        <v>72</v>
      </c>
      <c r="E43" s="17" t="s">
        <v>30</v>
      </c>
      <c r="F43" s="20">
        <v>10898.3</v>
      </c>
      <c r="G43" s="20">
        <f>G44+G45</f>
        <v>-129.10000000000002</v>
      </c>
      <c r="H43" s="20">
        <f t="shared" si="16"/>
        <v>10769.199999999999</v>
      </c>
      <c r="I43" s="20">
        <f>I44+I45</f>
        <v>7.6</v>
      </c>
      <c r="J43" s="20">
        <f t="shared" si="17"/>
        <v>10776.8</v>
      </c>
      <c r="K43" s="20">
        <f>K44+K45</f>
        <v>55.568</v>
      </c>
      <c r="L43" s="20">
        <f t="shared" si="18"/>
        <v>10832.367999999999</v>
      </c>
      <c r="M43" s="20">
        <f>M44+M45</f>
        <v>0</v>
      </c>
      <c r="N43" s="20">
        <f t="shared" si="19"/>
        <v>10832.367999999999</v>
      </c>
      <c r="O43" s="20">
        <f>O44+O45</f>
        <v>41.45</v>
      </c>
      <c r="P43" s="20">
        <f t="shared" si="20"/>
        <v>10873.818</v>
      </c>
      <c r="Q43" s="20">
        <f>Q44+Q45</f>
        <v>785.5</v>
      </c>
      <c r="R43" s="20">
        <f t="shared" si="21"/>
        <v>11659.318</v>
      </c>
      <c r="S43" s="20">
        <f aca="true" t="shared" si="26" ref="S43:X43">S44+S45</f>
        <v>636.4</v>
      </c>
      <c r="T43" s="32">
        <f t="shared" si="26"/>
        <v>15754.35</v>
      </c>
      <c r="U43" s="32">
        <f t="shared" si="26"/>
        <v>-176.089</v>
      </c>
      <c r="V43" s="32">
        <f t="shared" si="26"/>
        <v>15578.261</v>
      </c>
      <c r="W43" s="32">
        <f t="shared" si="26"/>
        <v>2265.9</v>
      </c>
      <c r="X43" s="32">
        <f t="shared" si="26"/>
        <v>17844.161</v>
      </c>
      <c r="Y43" s="32">
        <f>Y44+Y45</f>
        <v>335</v>
      </c>
      <c r="Z43" s="32">
        <f>Z44+Z45</f>
        <v>18179.161</v>
      </c>
      <c r="AA43" s="32">
        <f>AA44+AA45</f>
        <v>0</v>
      </c>
      <c r="AB43" s="20">
        <f>AB44+AB45</f>
        <v>18179.161</v>
      </c>
    </row>
    <row r="44" spans="1:28" ht="12.75">
      <c r="A44" s="3" t="s">
        <v>89</v>
      </c>
      <c r="B44" s="3" t="s">
        <v>90</v>
      </c>
      <c r="C44" s="23" t="s">
        <v>98</v>
      </c>
      <c r="D44" s="14" t="s">
        <v>72</v>
      </c>
      <c r="E44" s="15" t="s">
        <v>34</v>
      </c>
      <c r="F44" s="21">
        <v>10309.1</v>
      </c>
      <c r="G44" s="21">
        <v>-138.8</v>
      </c>
      <c r="H44" s="27">
        <f t="shared" si="16"/>
        <v>10170.300000000001</v>
      </c>
      <c r="I44" s="21">
        <v>7.6</v>
      </c>
      <c r="J44" s="27">
        <v>10177.9</v>
      </c>
      <c r="K44" s="21">
        <v>45.668</v>
      </c>
      <c r="L44" s="27">
        <f t="shared" si="18"/>
        <v>10223.568</v>
      </c>
      <c r="M44" s="21"/>
      <c r="N44" s="27">
        <f t="shared" si="19"/>
        <v>10223.568</v>
      </c>
      <c r="O44" s="21">
        <v>41.45</v>
      </c>
      <c r="P44" s="27">
        <f t="shared" si="20"/>
        <v>10265.018</v>
      </c>
      <c r="Q44" s="21">
        <v>775.9</v>
      </c>
      <c r="R44" s="27">
        <f t="shared" si="21"/>
        <v>11040.918</v>
      </c>
      <c r="S44" s="21">
        <v>556.8</v>
      </c>
      <c r="T44" s="36">
        <v>15043.1</v>
      </c>
      <c r="U44" s="34">
        <v>-176.089</v>
      </c>
      <c r="V44" s="34">
        <f>T44+U44</f>
        <v>14867.011</v>
      </c>
      <c r="W44" s="34">
        <v>2265.9</v>
      </c>
      <c r="X44" s="34">
        <f>V44+W44</f>
        <v>17132.911</v>
      </c>
      <c r="Y44" s="34">
        <v>335</v>
      </c>
      <c r="Z44" s="34">
        <f>X44+Y44</f>
        <v>17467.911</v>
      </c>
      <c r="AA44" s="34"/>
      <c r="AB44" s="38">
        <f>Z44+AA44</f>
        <v>17467.911</v>
      </c>
    </row>
    <row r="45" spans="1:28" ht="12.75">
      <c r="A45" s="3" t="s">
        <v>91</v>
      </c>
      <c r="B45" s="3" t="s">
        <v>92</v>
      </c>
      <c r="C45" s="23" t="s">
        <v>100</v>
      </c>
      <c r="D45" s="14" t="s">
        <v>72</v>
      </c>
      <c r="E45" s="15" t="s">
        <v>43</v>
      </c>
      <c r="F45" s="21">
        <v>589.2</v>
      </c>
      <c r="G45" s="21">
        <v>9.7</v>
      </c>
      <c r="H45" s="27">
        <f t="shared" si="16"/>
        <v>598.9000000000001</v>
      </c>
      <c r="I45" s="21"/>
      <c r="J45" s="27">
        <f t="shared" si="17"/>
        <v>598.9000000000001</v>
      </c>
      <c r="K45" s="21">
        <v>9.9</v>
      </c>
      <c r="L45" s="27">
        <f t="shared" si="18"/>
        <v>608.8000000000001</v>
      </c>
      <c r="M45" s="21"/>
      <c r="N45" s="27">
        <f t="shared" si="19"/>
        <v>608.8000000000001</v>
      </c>
      <c r="O45" s="21"/>
      <c r="P45" s="27">
        <f t="shared" si="20"/>
        <v>608.8000000000001</v>
      </c>
      <c r="Q45" s="21">
        <v>9.6</v>
      </c>
      <c r="R45" s="27">
        <f t="shared" si="21"/>
        <v>618.4000000000001</v>
      </c>
      <c r="S45" s="21">
        <v>79.6</v>
      </c>
      <c r="T45" s="36">
        <v>711.25</v>
      </c>
      <c r="U45" s="34"/>
      <c r="V45" s="34">
        <f>T45+U45</f>
        <v>711.25</v>
      </c>
      <c r="W45" s="34"/>
      <c r="X45" s="34">
        <f>V45+W45</f>
        <v>711.25</v>
      </c>
      <c r="Y45" s="34"/>
      <c r="Z45" s="34">
        <f>X45+Y45</f>
        <v>711.25</v>
      </c>
      <c r="AA45" s="34"/>
      <c r="AB45" s="38">
        <f>Z45+AA45</f>
        <v>711.25</v>
      </c>
    </row>
    <row r="46" spans="1:28" ht="12.75">
      <c r="A46" s="3" t="s">
        <v>93</v>
      </c>
      <c r="B46" s="3" t="s">
        <v>94</v>
      </c>
      <c r="C46" s="22" t="s">
        <v>102</v>
      </c>
      <c r="D46" s="17" t="s">
        <v>103</v>
      </c>
      <c r="E46" s="17" t="s">
        <v>30</v>
      </c>
      <c r="F46" s="20">
        <f>F47+F48+F49</f>
        <v>10770.7</v>
      </c>
      <c r="G46" s="20">
        <f>G47+G48+G49</f>
        <v>-46.6</v>
      </c>
      <c r="H46" s="20">
        <f t="shared" si="16"/>
        <v>10724.1</v>
      </c>
      <c r="I46" s="20">
        <f>I47+I48+I49</f>
        <v>64.9</v>
      </c>
      <c r="J46" s="20">
        <f t="shared" si="17"/>
        <v>10789</v>
      </c>
      <c r="K46" s="20">
        <f>K47+K48+K49</f>
        <v>106</v>
      </c>
      <c r="L46" s="20">
        <f t="shared" si="18"/>
        <v>10895</v>
      </c>
      <c r="M46" s="20">
        <f>M47+M48+M49</f>
        <v>0</v>
      </c>
      <c r="N46" s="20">
        <f t="shared" si="19"/>
        <v>10895</v>
      </c>
      <c r="O46" s="20">
        <f>O47+O48+O49</f>
        <v>0</v>
      </c>
      <c r="P46" s="20">
        <f t="shared" si="20"/>
        <v>10895</v>
      </c>
      <c r="Q46" s="20">
        <f>Q47+Q48+Q49</f>
        <v>153.89999999999998</v>
      </c>
      <c r="R46" s="20">
        <f t="shared" si="21"/>
        <v>11048.9</v>
      </c>
      <c r="S46" s="20">
        <f aca="true" t="shared" si="27" ref="S46:X46">S47+S48+S49</f>
        <v>53.599999999999994</v>
      </c>
      <c r="T46" s="32">
        <f t="shared" si="27"/>
        <v>7855.915</v>
      </c>
      <c r="U46" s="32">
        <f t="shared" si="27"/>
        <v>103.22015</v>
      </c>
      <c r="V46" s="32">
        <f t="shared" si="27"/>
        <v>7959.13515</v>
      </c>
      <c r="W46" s="32">
        <f t="shared" si="27"/>
        <v>0</v>
      </c>
      <c r="X46" s="32">
        <f t="shared" si="27"/>
        <v>7959.13515</v>
      </c>
      <c r="Y46" s="32">
        <f>Y47+Y48+Y49</f>
        <v>-627.1</v>
      </c>
      <c r="Z46" s="32">
        <f>Z47+Z48+Z49</f>
        <v>7332.03515</v>
      </c>
      <c r="AA46" s="32">
        <f>AA47+AA48+AA49</f>
        <v>214.7</v>
      </c>
      <c r="AB46" s="20">
        <f>AB47+AB48+AB49</f>
        <v>7546.7351499999995</v>
      </c>
    </row>
    <row r="47" spans="1:28" s="18" customFormat="1" ht="12.75">
      <c r="A47" s="16" t="s">
        <v>95</v>
      </c>
      <c r="B47" s="16" t="s">
        <v>96</v>
      </c>
      <c r="C47" s="23" t="s">
        <v>105</v>
      </c>
      <c r="D47" s="14" t="s">
        <v>103</v>
      </c>
      <c r="E47" s="15" t="s">
        <v>34</v>
      </c>
      <c r="F47" s="21">
        <v>647.6</v>
      </c>
      <c r="G47" s="21"/>
      <c r="H47" s="27">
        <f t="shared" si="16"/>
        <v>647.6</v>
      </c>
      <c r="I47" s="21">
        <v>64.9</v>
      </c>
      <c r="J47" s="27">
        <f t="shared" si="17"/>
        <v>712.5</v>
      </c>
      <c r="K47" s="21">
        <v>106</v>
      </c>
      <c r="L47" s="27">
        <f t="shared" si="18"/>
        <v>818.5</v>
      </c>
      <c r="M47" s="21"/>
      <c r="N47" s="27">
        <f t="shared" si="19"/>
        <v>818.5</v>
      </c>
      <c r="O47" s="21"/>
      <c r="P47" s="27">
        <f t="shared" si="20"/>
        <v>818.5</v>
      </c>
      <c r="Q47" s="21">
        <v>206.6</v>
      </c>
      <c r="R47" s="27">
        <f t="shared" si="21"/>
        <v>1025.1</v>
      </c>
      <c r="S47" s="21">
        <v>206.2</v>
      </c>
      <c r="T47" s="36">
        <v>516.915</v>
      </c>
      <c r="U47" s="37">
        <v>103.22015</v>
      </c>
      <c r="V47" s="37">
        <f>T47+U47</f>
        <v>620.13515</v>
      </c>
      <c r="W47" s="37"/>
      <c r="X47" s="37">
        <f>V47+W47</f>
        <v>620.13515</v>
      </c>
      <c r="Y47" s="37"/>
      <c r="Z47" s="37">
        <f>X47+Y47</f>
        <v>620.13515</v>
      </c>
      <c r="AA47" s="37">
        <v>214.7</v>
      </c>
      <c r="AB47" s="39">
        <f>Z47+AA47</f>
        <v>834.8351499999999</v>
      </c>
    </row>
    <row r="48" spans="1:28" ht="12.75">
      <c r="A48" s="3" t="s">
        <v>97</v>
      </c>
      <c r="B48" s="3" t="s">
        <v>98</v>
      </c>
      <c r="C48" s="23" t="s">
        <v>107</v>
      </c>
      <c r="D48" s="14" t="s">
        <v>103</v>
      </c>
      <c r="E48" s="15" t="s">
        <v>40</v>
      </c>
      <c r="F48" s="21">
        <v>3274</v>
      </c>
      <c r="G48" s="21"/>
      <c r="H48" s="27">
        <f t="shared" si="16"/>
        <v>3274</v>
      </c>
      <c r="I48" s="21"/>
      <c r="J48" s="27">
        <f t="shared" si="17"/>
        <v>3274</v>
      </c>
      <c r="K48" s="21"/>
      <c r="L48" s="27">
        <f t="shared" si="18"/>
        <v>3274</v>
      </c>
      <c r="M48" s="21"/>
      <c r="N48" s="27">
        <f t="shared" si="19"/>
        <v>3274</v>
      </c>
      <c r="O48" s="21"/>
      <c r="P48" s="27">
        <f t="shared" si="20"/>
        <v>3274</v>
      </c>
      <c r="Q48" s="21">
        <v>-492.7</v>
      </c>
      <c r="R48" s="27">
        <f t="shared" si="21"/>
        <v>2781.3</v>
      </c>
      <c r="S48" s="21"/>
      <c r="T48" s="36">
        <v>2347</v>
      </c>
      <c r="U48" s="34"/>
      <c r="V48" s="37">
        <f>T48+U48</f>
        <v>2347</v>
      </c>
      <c r="W48" s="34"/>
      <c r="X48" s="37">
        <f>V48+W48</f>
        <v>2347</v>
      </c>
      <c r="Y48" s="34"/>
      <c r="Z48" s="37">
        <f>X48+Y48</f>
        <v>2347</v>
      </c>
      <c r="AA48" s="34"/>
      <c r="AB48" s="39">
        <f>Z48+AA48</f>
        <v>2347</v>
      </c>
    </row>
    <row r="49" spans="1:28" ht="12.75">
      <c r="A49" s="3" t="s">
        <v>99</v>
      </c>
      <c r="B49" s="3" t="s">
        <v>100</v>
      </c>
      <c r="C49" s="23" t="s">
        <v>109</v>
      </c>
      <c r="D49" s="14" t="s">
        <v>103</v>
      </c>
      <c r="E49" s="15" t="s">
        <v>43</v>
      </c>
      <c r="F49" s="21">
        <v>6849.1</v>
      </c>
      <c r="G49" s="21">
        <v>-46.6</v>
      </c>
      <c r="H49" s="27">
        <f t="shared" si="16"/>
        <v>6802.5</v>
      </c>
      <c r="I49" s="21"/>
      <c r="J49" s="27">
        <f t="shared" si="17"/>
        <v>6802.5</v>
      </c>
      <c r="K49" s="21"/>
      <c r="L49" s="27">
        <f t="shared" si="18"/>
        <v>6802.5</v>
      </c>
      <c r="M49" s="21"/>
      <c r="N49" s="27">
        <f t="shared" si="19"/>
        <v>6802.5</v>
      </c>
      <c r="O49" s="21"/>
      <c r="P49" s="27">
        <f t="shared" si="20"/>
        <v>6802.5</v>
      </c>
      <c r="Q49" s="21">
        <v>440</v>
      </c>
      <c r="R49" s="27">
        <f t="shared" si="21"/>
        <v>7242.5</v>
      </c>
      <c r="S49" s="21">
        <v>-152.6</v>
      </c>
      <c r="T49" s="36">
        <v>4992</v>
      </c>
      <c r="U49" s="34"/>
      <c r="V49" s="37">
        <f>T49+U49</f>
        <v>4992</v>
      </c>
      <c r="W49" s="34"/>
      <c r="X49" s="37">
        <f>V49+W49</f>
        <v>4992</v>
      </c>
      <c r="Y49" s="34">
        <v>-627.1</v>
      </c>
      <c r="Z49" s="37">
        <f>X49+Y49</f>
        <v>4364.9</v>
      </c>
      <c r="AA49" s="34"/>
      <c r="AB49" s="39">
        <f>Z49+AA49</f>
        <v>4364.9</v>
      </c>
    </row>
    <row r="50" spans="1:28" s="18" customFormat="1" ht="12.75">
      <c r="A50" s="16" t="s">
        <v>101</v>
      </c>
      <c r="B50" s="16" t="s">
        <v>102</v>
      </c>
      <c r="C50" s="22" t="s">
        <v>111</v>
      </c>
      <c r="D50" s="17" t="s">
        <v>49</v>
      </c>
      <c r="E50" s="17" t="s">
        <v>30</v>
      </c>
      <c r="F50" s="20">
        <v>67</v>
      </c>
      <c r="G50" s="20">
        <f>G51</f>
        <v>0</v>
      </c>
      <c r="H50" s="20">
        <f t="shared" si="16"/>
        <v>67</v>
      </c>
      <c r="I50" s="20">
        <f>I51</f>
        <v>0</v>
      </c>
      <c r="J50" s="20">
        <f t="shared" si="17"/>
        <v>67</v>
      </c>
      <c r="K50" s="20">
        <f>K51</f>
        <v>-10</v>
      </c>
      <c r="L50" s="20">
        <f t="shared" si="18"/>
        <v>57</v>
      </c>
      <c r="M50" s="20">
        <f>M51</f>
        <v>0</v>
      </c>
      <c r="N50" s="20">
        <f t="shared" si="19"/>
        <v>57</v>
      </c>
      <c r="O50" s="20">
        <f>O51</f>
        <v>0</v>
      </c>
      <c r="P50" s="20">
        <f t="shared" si="20"/>
        <v>57</v>
      </c>
      <c r="Q50" s="20">
        <f>Q51</f>
        <v>0</v>
      </c>
      <c r="R50" s="20">
        <f t="shared" si="21"/>
        <v>57</v>
      </c>
      <c r="S50" s="20">
        <f aca="true" t="shared" si="28" ref="S50:AB50">S51</f>
        <v>0</v>
      </c>
      <c r="T50" s="32">
        <f t="shared" si="28"/>
        <v>41</v>
      </c>
      <c r="U50" s="32">
        <f t="shared" si="28"/>
        <v>0</v>
      </c>
      <c r="V50" s="32">
        <f t="shared" si="28"/>
        <v>41</v>
      </c>
      <c r="W50" s="32">
        <f t="shared" si="28"/>
        <v>0</v>
      </c>
      <c r="X50" s="32">
        <f t="shared" si="28"/>
        <v>41</v>
      </c>
      <c r="Y50" s="32">
        <f t="shared" si="28"/>
        <v>0</v>
      </c>
      <c r="Z50" s="32">
        <f t="shared" si="28"/>
        <v>41</v>
      </c>
      <c r="AA50" s="32">
        <f t="shared" si="28"/>
        <v>0</v>
      </c>
      <c r="AB50" s="20">
        <f t="shared" si="28"/>
        <v>41</v>
      </c>
    </row>
    <row r="51" spans="1:28" ht="12.75">
      <c r="A51" s="3" t="s">
        <v>104</v>
      </c>
      <c r="B51" s="3" t="s">
        <v>105</v>
      </c>
      <c r="C51" s="23" t="s">
        <v>113</v>
      </c>
      <c r="D51" s="14" t="s">
        <v>49</v>
      </c>
      <c r="E51" s="15" t="s">
        <v>37</v>
      </c>
      <c r="F51" s="21">
        <v>67</v>
      </c>
      <c r="G51" s="21"/>
      <c r="H51" s="27">
        <f t="shared" si="16"/>
        <v>67</v>
      </c>
      <c r="I51" s="21"/>
      <c r="J51" s="27">
        <f t="shared" si="17"/>
        <v>67</v>
      </c>
      <c r="K51" s="21">
        <v>-10</v>
      </c>
      <c r="L51" s="27">
        <f t="shared" si="18"/>
        <v>57</v>
      </c>
      <c r="M51" s="21"/>
      <c r="N51" s="27">
        <f t="shared" si="19"/>
        <v>57</v>
      </c>
      <c r="O51" s="21"/>
      <c r="P51" s="27">
        <f t="shared" si="20"/>
        <v>57</v>
      </c>
      <c r="Q51" s="21"/>
      <c r="R51" s="27">
        <f t="shared" si="21"/>
        <v>57</v>
      </c>
      <c r="S51" s="21"/>
      <c r="T51" s="36">
        <v>41</v>
      </c>
      <c r="U51" s="34"/>
      <c r="V51" s="34">
        <f>T51+U51</f>
        <v>41</v>
      </c>
      <c r="W51" s="34"/>
      <c r="X51" s="34">
        <f>V51+W51</f>
        <v>41</v>
      </c>
      <c r="Y51" s="34"/>
      <c r="Z51" s="34">
        <f>X51+Y51</f>
        <v>41</v>
      </c>
      <c r="AA51" s="34"/>
      <c r="AB51" s="38">
        <f>Z51+AA51</f>
        <v>41</v>
      </c>
    </row>
    <row r="52" spans="1:28" ht="12.75">
      <c r="A52" s="3" t="s">
        <v>106</v>
      </c>
      <c r="B52" s="3" t="s">
        <v>107</v>
      </c>
      <c r="C52" s="22" t="s">
        <v>115</v>
      </c>
      <c r="D52" s="17" t="s">
        <v>52</v>
      </c>
      <c r="E52" s="17" t="s">
        <v>30</v>
      </c>
      <c r="F52" s="20">
        <v>466</v>
      </c>
      <c r="G52" s="20">
        <f>G53</f>
        <v>1069.7</v>
      </c>
      <c r="H52" s="20">
        <f t="shared" si="16"/>
        <v>1535.7</v>
      </c>
      <c r="I52" s="20">
        <f>I53</f>
        <v>559.114</v>
      </c>
      <c r="J52" s="20">
        <f t="shared" si="17"/>
        <v>2094.8140000000003</v>
      </c>
      <c r="K52" s="20">
        <f>K53</f>
        <v>-1315.7</v>
      </c>
      <c r="L52" s="20">
        <f t="shared" si="18"/>
        <v>779.1140000000003</v>
      </c>
      <c r="M52" s="20">
        <f>M53</f>
        <v>0</v>
      </c>
      <c r="N52" s="20">
        <f t="shared" si="19"/>
        <v>779.1140000000003</v>
      </c>
      <c r="O52" s="20">
        <f>O53</f>
        <v>2.003</v>
      </c>
      <c r="P52" s="20">
        <f t="shared" si="20"/>
        <v>781.1170000000003</v>
      </c>
      <c r="Q52" s="20">
        <f>Q53</f>
        <v>363.13</v>
      </c>
      <c r="R52" s="20">
        <f t="shared" si="21"/>
        <v>1144.2470000000003</v>
      </c>
      <c r="S52" s="20">
        <f aca="true" t="shared" si="29" ref="S52:AB52">S53</f>
        <v>369</v>
      </c>
      <c r="T52" s="32">
        <f t="shared" si="29"/>
        <v>1276.085</v>
      </c>
      <c r="U52" s="32">
        <f t="shared" si="29"/>
        <v>0</v>
      </c>
      <c r="V52" s="32">
        <f t="shared" si="29"/>
        <v>1276.085</v>
      </c>
      <c r="W52" s="32">
        <f t="shared" si="29"/>
        <v>0</v>
      </c>
      <c r="X52" s="32">
        <f t="shared" si="29"/>
        <v>1276.085</v>
      </c>
      <c r="Y52" s="32">
        <f t="shared" si="29"/>
        <v>0</v>
      </c>
      <c r="Z52" s="32">
        <f t="shared" si="29"/>
        <v>1276.085</v>
      </c>
      <c r="AA52" s="32">
        <f t="shared" si="29"/>
        <v>0</v>
      </c>
      <c r="AB52" s="20">
        <f t="shared" si="29"/>
        <v>1276.085</v>
      </c>
    </row>
    <row r="53" spans="1:28" ht="12.75">
      <c r="A53" s="3" t="s">
        <v>108</v>
      </c>
      <c r="B53" s="3" t="s">
        <v>109</v>
      </c>
      <c r="C53" s="23" t="s">
        <v>116</v>
      </c>
      <c r="D53" s="14" t="s">
        <v>52</v>
      </c>
      <c r="E53" s="15" t="s">
        <v>34</v>
      </c>
      <c r="F53" s="21">
        <v>466</v>
      </c>
      <c r="G53" s="21">
        <v>1069.7</v>
      </c>
      <c r="H53" s="27">
        <f t="shared" si="16"/>
        <v>1535.7</v>
      </c>
      <c r="I53" s="21">
        <v>559.114</v>
      </c>
      <c r="J53" s="27">
        <f t="shared" si="17"/>
        <v>2094.8140000000003</v>
      </c>
      <c r="K53" s="21">
        <v>-1315.7</v>
      </c>
      <c r="L53" s="27">
        <f t="shared" si="18"/>
        <v>779.1140000000003</v>
      </c>
      <c r="M53" s="21"/>
      <c r="N53" s="27">
        <f t="shared" si="19"/>
        <v>779.1140000000003</v>
      </c>
      <c r="O53" s="21">
        <v>2.003</v>
      </c>
      <c r="P53" s="27">
        <f t="shared" si="20"/>
        <v>781.1170000000003</v>
      </c>
      <c r="Q53" s="21">
        <v>363.13</v>
      </c>
      <c r="R53" s="27">
        <f t="shared" si="21"/>
        <v>1144.2470000000003</v>
      </c>
      <c r="S53" s="21">
        <v>369</v>
      </c>
      <c r="T53" s="36">
        <v>1276.085</v>
      </c>
      <c r="U53" s="34"/>
      <c r="V53" s="34">
        <f>T53+U53</f>
        <v>1276.085</v>
      </c>
      <c r="W53" s="34"/>
      <c r="X53" s="34">
        <f>V53+W53</f>
        <v>1276.085</v>
      </c>
      <c r="Y53" s="34"/>
      <c r="Z53" s="34">
        <f>X53+Y53</f>
        <v>1276.085</v>
      </c>
      <c r="AA53" s="34"/>
      <c r="AB53" s="38">
        <f>Z53+AA53</f>
        <v>1276.085</v>
      </c>
    </row>
    <row r="54" spans="1:28" s="18" customFormat="1" ht="25.5">
      <c r="A54" s="16" t="s">
        <v>110</v>
      </c>
      <c r="B54" s="16" t="s">
        <v>111</v>
      </c>
      <c r="C54" s="22" t="s">
        <v>117</v>
      </c>
      <c r="D54" s="17" t="s">
        <v>64</v>
      </c>
      <c r="E54" s="17" t="s">
        <v>30</v>
      </c>
      <c r="F54" s="20">
        <v>11527.1</v>
      </c>
      <c r="G54" s="20">
        <f>G55+G56</f>
        <v>-1069.7</v>
      </c>
      <c r="H54" s="20">
        <f t="shared" si="16"/>
        <v>10457.4</v>
      </c>
      <c r="I54" s="20">
        <f>I55+I56</f>
        <v>2025.261</v>
      </c>
      <c r="J54" s="20">
        <f>J55+J56</f>
        <v>9991.346</v>
      </c>
      <c r="K54" s="20">
        <f>K55+K56</f>
        <v>1535.7</v>
      </c>
      <c r="L54" s="20">
        <f t="shared" si="18"/>
        <v>11527.046</v>
      </c>
      <c r="M54" s="20">
        <f>M55+M56</f>
        <v>0</v>
      </c>
      <c r="N54" s="20">
        <f t="shared" si="19"/>
        <v>11527.046</v>
      </c>
      <c r="O54" s="20">
        <f>O55+O56</f>
        <v>0</v>
      </c>
      <c r="P54" s="20">
        <f t="shared" si="20"/>
        <v>11527.046</v>
      </c>
      <c r="Q54" s="20">
        <f>Q55+Q56</f>
        <v>0</v>
      </c>
      <c r="R54" s="20">
        <f t="shared" si="21"/>
        <v>11527.046</v>
      </c>
      <c r="S54" s="20">
        <f aca="true" t="shared" si="30" ref="S54:X54">S55+S56</f>
        <v>-46.2</v>
      </c>
      <c r="T54" s="32">
        <f t="shared" si="30"/>
        <v>8490.961</v>
      </c>
      <c r="U54" s="32">
        <f t="shared" si="30"/>
        <v>0</v>
      </c>
      <c r="V54" s="32">
        <f t="shared" si="30"/>
        <v>8490.961</v>
      </c>
      <c r="W54" s="32">
        <f t="shared" si="30"/>
        <v>0</v>
      </c>
      <c r="X54" s="32">
        <f t="shared" si="30"/>
        <v>8490.961</v>
      </c>
      <c r="Y54" s="32">
        <f>Y55+Y56</f>
        <v>211.05</v>
      </c>
      <c r="Z54" s="32">
        <f>Z55+Z56</f>
        <v>8702.011</v>
      </c>
      <c r="AA54" s="32">
        <f>AA55+AA56</f>
        <v>0</v>
      </c>
      <c r="AB54" s="20">
        <f>AB55+AB56</f>
        <v>8702.011</v>
      </c>
    </row>
    <row r="55" spans="1:28" ht="25.5">
      <c r="A55" s="3" t="s">
        <v>112</v>
      </c>
      <c r="B55" s="3" t="s">
        <v>113</v>
      </c>
      <c r="C55" s="23" t="s">
        <v>119</v>
      </c>
      <c r="D55" s="14" t="s">
        <v>64</v>
      </c>
      <c r="E55" s="15" t="s">
        <v>34</v>
      </c>
      <c r="F55" s="21">
        <v>1113</v>
      </c>
      <c r="G55" s="21"/>
      <c r="H55" s="27">
        <f t="shared" si="16"/>
        <v>1113</v>
      </c>
      <c r="I55" s="21"/>
      <c r="J55" s="27">
        <f t="shared" si="17"/>
        <v>1113</v>
      </c>
      <c r="K55" s="21"/>
      <c r="L55" s="27">
        <f t="shared" si="18"/>
        <v>1113</v>
      </c>
      <c r="M55" s="21"/>
      <c r="N55" s="27">
        <f t="shared" si="19"/>
        <v>1113</v>
      </c>
      <c r="O55" s="21"/>
      <c r="P55" s="27">
        <f t="shared" si="20"/>
        <v>1113</v>
      </c>
      <c r="Q55" s="21"/>
      <c r="R55" s="27">
        <f t="shared" si="21"/>
        <v>1113</v>
      </c>
      <c r="S55" s="21"/>
      <c r="T55" s="36">
        <v>1111</v>
      </c>
      <c r="U55" s="34"/>
      <c r="V55" s="34">
        <f>T55+U55</f>
        <v>1111</v>
      </c>
      <c r="W55" s="34"/>
      <c r="X55" s="34">
        <f>V55+W55</f>
        <v>1111</v>
      </c>
      <c r="Y55" s="34"/>
      <c r="Z55" s="34">
        <f>X55+Y55</f>
        <v>1111</v>
      </c>
      <c r="AA55" s="34"/>
      <c r="AB55" s="38">
        <f>Z55+AA55</f>
        <v>1111</v>
      </c>
    </row>
    <row r="56" spans="1:28" s="18" customFormat="1" ht="12.75">
      <c r="A56" s="16" t="s">
        <v>114</v>
      </c>
      <c r="B56" s="16" t="s">
        <v>115</v>
      </c>
      <c r="C56" s="23" t="s">
        <v>121</v>
      </c>
      <c r="D56" s="14" t="s">
        <v>64</v>
      </c>
      <c r="E56" s="15" t="s">
        <v>40</v>
      </c>
      <c r="F56" s="21">
        <v>10414.1</v>
      </c>
      <c r="G56" s="21">
        <v>-1069.7</v>
      </c>
      <c r="H56" s="27">
        <f t="shared" si="16"/>
        <v>9344.4</v>
      </c>
      <c r="I56" s="21">
        <v>2025.261</v>
      </c>
      <c r="J56" s="27">
        <v>8878.346</v>
      </c>
      <c r="K56" s="21">
        <v>1535.7</v>
      </c>
      <c r="L56" s="27">
        <f t="shared" si="18"/>
        <v>10414.046</v>
      </c>
      <c r="M56" s="21"/>
      <c r="N56" s="27">
        <f t="shared" si="19"/>
        <v>10414.046</v>
      </c>
      <c r="O56" s="21"/>
      <c r="P56" s="27">
        <f t="shared" si="20"/>
        <v>10414.046</v>
      </c>
      <c r="Q56" s="21"/>
      <c r="R56" s="27">
        <f t="shared" si="21"/>
        <v>10414.046</v>
      </c>
      <c r="S56" s="21">
        <v>-46.2</v>
      </c>
      <c r="T56" s="36">
        <v>7379.961</v>
      </c>
      <c r="U56" s="35"/>
      <c r="V56" s="34">
        <f>T56+U56</f>
        <v>7379.961</v>
      </c>
      <c r="W56" s="35"/>
      <c r="X56" s="34">
        <f>V56+W56</f>
        <v>7379.961</v>
      </c>
      <c r="Y56" s="37">
        <v>211.05</v>
      </c>
      <c r="Z56" s="34">
        <f>X56+Y56</f>
        <v>7591.011</v>
      </c>
      <c r="AA56" s="37"/>
      <c r="AB56" s="38">
        <f>Z56+AA56</f>
        <v>7591.011</v>
      </c>
    </row>
    <row r="57" spans="1:2" ht="12.75">
      <c r="A57" s="3" t="s">
        <v>118</v>
      </c>
      <c r="B57" s="3" t="s">
        <v>119</v>
      </c>
    </row>
    <row r="58" spans="1:2" ht="12.75">
      <c r="A58" s="3" t="s">
        <v>120</v>
      </c>
      <c r="B58" s="3" t="s">
        <v>121</v>
      </c>
    </row>
    <row r="59" spans="1:20" s="5" customFormat="1" ht="25.5">
      <c r="A59" s="8" t="s">
        <v>3</v>
      </c>
      <c r="B59" s="8" t="s">
        <v>4</v>
      </c>
      <c r="C59" s="3"/>
      <c r="D59" s="3"/>
      <c r="E59" s="3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</row>
    <row r="60" spans="1:20" s="7" customFormat="1" ht="25.5">
      <c r="A60" s="6" t="s">
        <v>138</v>
      </c>
      <c r="B60" s="6" t="s">
        <v>139</v>
      </c>
      <c r="C60" s="3"/>
      <c r="D60" s="3"/>
      <c r="E60" s="3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</row>
  </sheetData>
  <sheetProtection/>
  <mergeCells count="8">
    <mergeCell ref="C10:AB10"/>
    <mergeCell ref="C11:AB11"/>
    <mergeCell ref="C1:AB1"/>
    <mergeCell ref="C2:AB2"/>
    <mergeCell ref="C3:AB3"/>
    <mergeCell ref="C5:AB5"/>
    <mergeCell ref="C6:AB6"/>
    <mergeCell ref="C7:AB7"/>
  </mergeCells>
  <printOptions/>
  <pageMargins left="0.9055118110236221" right="0.7086614173228347" top="0.7480314960629921" bottom="0.7480314960629921" header="0.31496062992125984" footer="0.31496062992125984"/>
  <pageSetup fitToHeight="1" fitToWidth="1"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2:M61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9.140625" style="1" customWidth="1"/>
    <col min="3" max="3" width="9.140625" style="2" customWidth="1"/>
    <col min="4" max="16384" width="9.140625" style="1" customWidth="1"/>
  </cols>
  <sheetData>
    <row r="1" ht="15"/>
    <row r="2" ht="15">
      <c r="B2" s="2">
        <v>11</v>
      </c>
    </row>
    <row r="3" ht="15">
      <c r="B3" s="2"/>
    </row>
    <row r="4" ht="15">
      <c r="B4" s="1" t="e">
        <f>Лист1!$A$59:$F$60</f>
        <v>#VALUE!</v>
      </c>
    </row>
    <row r="5" ht="15">
      <c r="B5" s="2">
        <v>1.06</v>
      </c>
    </row>
    <row r="6" ht="15">
      <c r="B6" s="2" t="s">
        <v>25</v>
      </c>
    </row>
    <row r="7" ht="15">
      <c r="B7" s="2" t="b">
        <v>1</v>
      </c>
    </row>
    <row r="8" ht="15">
      <c r="B8" s="2" t="b">
        <v>0</v>
      </c>
    </row>
    <row r="9" ht="15">
      <c r="B9" s="2" t="b">
        <v>1</v>
      </c>
    </row>
    <row r="10" ht="15">
      <c r="B10" s="2" t="b">
        <v>1</v>
      </c>
    </row>
    <row r="11" ht="15">
      <c r="B11" s="2" t="b">
        <v>1</v>
      </c>
    </row>
    <row r="12" ht="15">
      <c r="B12" s="2" t="b">
        <v>1</v>
      </c>
    </row>
    <row r="13" ht="15">
      <c r="B13" s="2">
        <v>3</v>
      </c>
    </row>
    <row r="14" ht="15"/>
    <row r="15" spans="1:2" ht="15">
      <c r="A15" s="2" t="s">
        <v>27</v>
      </c>
      <c r="B15" s="2">
        <v>2653</v>
      </c>
    </row>
    <row r="16" spans="1:2" ht="15">
      <c r="A16" s="2">
        <v>1</v>
      </c>
      <c r="B16" s="1" t="s">
        <v>2</v>
      </c>
    </row>
    <row r="17" ht="15">
      <c r="B17" s="1" t="s">
        <v>26</v>
      </c>
    </row>
    <row r="18" spans="1:13" ht="15">
      <c r="A18" s="2" t="str">
        <f>Лист1!59:59</f>
        <v>ФКР
Код</v>
      </c>
      <c r="B18" s="1" t="s">
        <v>1</v>
      </c>
      <c r="D18"/>
      <c r="E18"/>
      <c r="F18"/>
      <c r="G18"/>
      <c r="H18"/>
      <c r="I18"/>
      <c r="J18"/>
      <c r="K18"/>
      <c r="M18"/>
    </row>
    <row r="19" spans="1:11" ht="15">
      <c r="A19" s="2" t="str">
        <f>Лист1!60:60</f>
        <v>ФКР Код</v>
      </c>
      <c r="B19" s="2" t="s">
        <v>0</v>
      </c>
      <c r="C19" s="2">
        <v>2</v>
      </c>
      <c r="D19" s="1" t="s">
        <v>22</v>
      </c>
      <c r="E19" s="1" t="s">
        <v>23</v>
      </c>
      <c r="F19" s="1" t="s">
        <v>7</v>
      </c>
      <c r="G19" s="1" t="s">
        <v>9</v>
      </c>
      <c r="H19" s="1" t="s">
        <v>11</v>
      </c>
      <c r="I19" s="1" t="s">
        <v>13</v>
      </c>
      <c r="J19" s="1" t="s">
        <v>19</v>
      </c>
      <c r="K19" s="1" t="s">
        <v>21</v>
      </c>
    </row>
    <row r="20" spans="3:13" ht="15">
      <c r="C20" s="1">
        <v>0.6331788897514343</v>
      </c>
      <c r="D20" s="1" t="s">
        <v>22</v>
      </c>
      <c r="E20" s="1" t="s">
        <v>23</v>
      </c>
      <c r="F20" s="1" t="s">
        <v>6</v>
      </c>
      <c r="G20" s="1" t="s">
        <v>8</v>
      </c>
      <c r="H20" s="1" t="s">
        <v>10</v>
      </c>
      <c r="I20" s="1" t="s">
        <v>12</v>
      </c>
      <c r="J20" s="1" t="s">
        <v>18</v>
      </c>
      <c r="K20" s="1" t="s">
        <v>20</v>
      </c>
      <c r="L20" s="1" t="s">
        <v>14</v>
      </c>
      <c r="M20" s="1" t="s">
        <v>24</v>
      </c>
    </row>
    <row r="21" spans="3:11" s="2" customFormat="1" ht="15">
      <c r="C21" s="2" t="e">
        <f>_XLL.OFFICECOMCLIENT.APPLICATION.RANGELINK(C22:C22,D21:L21)</f>
        <v>#NAME?</v>
      </c>
      <c r="D21" s="2" t="e">
        <f>_XLL.OFFICECOMCLIENT.APPLICATION.COLUMNLINK(Лист1!A:A)</f>
        <v>#NAME?</v>
      </c>
      <c r="E21" s="2" t="e">
        <f>_XLL.OFFICECOMCLIENT.APPLICATION.COLUMNLINK(Лист1!B:B)</f>
        <v>#NAME?</v>
      </c>
      <c r="F21" s="2" t="e">
        <f>_XLL.OFFICECOMCLIENT.APPLICATION.COLUMNLINK(Лист1!C:C)</f>
        <v>#NAME?</v>
      </c>
      <c r="G21" s="2" t="e">
        <f>_XLL.OFFICECOMCLIENT.APPLICATION.COLUMNLINK(Лист1!D:D)</f>
        <v>#NAME?</v>
      </c>
      <c r="H21" s="2" t="e">
        <f>_XLL.OFFICECOMCLIENT.APPLICATION.COLUMNLINK(Лист1!E:E)</f>
        <v>#NAME?</v>
      </c>
      <c r="I21" s="2" t="e">
        <f>_XLL.OFFICECOMCLIENT.APPLICATION.COLUMNLINK(Лист1!F:F)</f>
        <v>#NAME?</v>
      </c>
      <c r="J21" s="2" t="e">
        <f>_XLL.OFFICECOMCLIENT.APPLICATION.COLUMNLINK(Лист1!G:G)</f>
        <v>#NAME?</v>
      </c>
      <c r="K21" s="2" t="e">
        <f>_XLL.OFFICECOMCLIENT.APPLICATION.COLUMNLINK(Лист1!H:H)</f>
        <v>#NAME?</v>
      </c>
    </row>
    <row r="22" spans="3:13" ht="15">
      <c r="C22" s="2" t="e">
        <f>_XLL.OFFICECOMCLIENT.APPLICATION.ROWLINK(Лист1!18:18)</f>
        <v>#NAME?</v>
      </c>
      <c r="L22" s="1">
        <v>1</v>
      </c>
      <c r="M22" s="1" t="s">
        <v>122</v>
      </c>
    </row>
    <row r="23" spans="3:13" ht="15">
      <c r="C23" s="2" t="e">
        <f>_XLL.OFFICECOMCLIENT.APPLICATION.ROWLINK(Лист1!19:19)</f>
        <v>#NAME?</v>
      </c>
      <c r="L23" s="1">
        <v>2</v>
      </c>
      <c r="M23" s="1" t="s">
        <v>34</v>
      </c>
    </row>
    <row r="24" spans="3:13" ht="15">
      <c r="C24" s="2" t="e">
        <f>_XLL.OFFICECOMCLIENT.APPLICATION.ROWLINK(Лист1!20:20)</f>
        <v>#NAME?</v>
      </c>
      <c r="L24" s="1">
        <v>3</v>
      </c>
      <c r="M24" s="1" t="s">
        <v>35</v>
      </c>
    </row>
    <row r="25" spans="3:13" ht="15">
      <c r="C25" s="2" t="e">
        <f>_XLL.OFFICECOMCLIENT.APPLICATION.ROWLINK(Лист1!21:21)</f>
        <v>#NAME?</v>
      </c>
      <c r="L25" s="1">
        <v>4</v>
      </c>
      <c r="M25" s="1" t="s">
        <v>38</v>
      </c>
    </row>
    <row r="26" spans="3:13" ht="15">
      <c r="C26" s="2" t="e">
        <f>_XLL.OFFICECOMCLIENT.APPLICATION.ROWLINK(Лист1!22:22)</f>
        <v>#NAME?</v>
      </c>
      <c r="L26" s="1">
        <v>5</v>
      </c>
      <c r="M26" s="1" t="s">
        <v>41</v>
      </c>
    </row>
    <row r="27" spans="3:13" ht="15">
      <c r="C27" s="2" t="e">
        <f>_XLL.OFFICECOMCLIENT.APPLICATION.ROWLINK(Лист1!24:24)</f>
        <v>#NAME?</v>
      </c>
      <c r="L27" s="1">
        <v>6</v>
      </c>
      <c r="M27" s="1" t="s">
        <v>44</v>
      </c>
    </row>
    <row r="28" spans="3:13" ht="15">
      <c r="C28" s="2" t="e">
        <f>_XLL.OFFICECOMCLIENT.APPLICATION.ROWLINK(Лист1!25:25)</f>
        <v>#NAME?</v>
      </c>
      <c r="L28" s="1">
        <v>7</v>
      </c>
      <c r="M28" s="1" t="s">
        <v>123</v>
      </c>
    </row>
    <row r="29" spans="3:13" ht="15">
      <c r="C29" s="2" t="e">
        <f>_XLL.OFFICECOMCLIENT.APPLICATION.ROWLINK(Лист1!26:26)</f>
        <v>#NAME?</v>
      </c>
      <c r="L29" s="1">
        <v>8</v>
      </c>
      <c r="M29" s="1" t="s">
        <v>124</v>
      </c>
    </row>
    <row r="30" spans="3:13" ht="15">
      <c r="C30" s="2" t="e">
        <f>_XLL.OFFICECOMCLIENT.APPLICATION.ROWLINK(Лист1!27:27)</f>
        <v>#NAME?</v>
      </c>
      <c r="L30" s="1">
        <v>9</v>
      </c>
      <c r="M30" s="1" t="s">
        <v>37</v>
      </c>
    </row>
    <row r="31" spans="3:13" ht="15">
      <c r="C31" s="2" t="e">
        <f>_XLL.OFFICECOMCLIENT.APPLICATION.ROWLINK(Лист1!28:28)</f>
        <v>#NAME?</v>
      </c>
      <c r="L31" s="1">
        <v>10</v>
      </c>
      <c r="M31" s="1" t="s">
        <v>55</v>
      </c>
    </row>
    <row r="32" spans="3:13" ht="15">
      <c r="C32" s="2" t="e">
        <f>_XLL.OFFICECOMCLIENT.APPLICATION.ROWLINK(Лист1!29:29)</f>
        <v>#NAME?</v>
      </c>
      <c r="L32" s="1">
        <v>11</v>
      </c>
      <c r="M32" s="1" t="s">
        <v>40</v>
      </c>
    </row>
    <row r="33" spans="3:13" ht="15">
      <c r="C33" s="2" t="e">
        <f>_XLL.OFFICECOMCLIENT.APPLICATION.ROWLINK(Лист1!30:30)</f>
        <v>#NAME?</v>
      </c>
      <c r="L33" s="1">
        <v>12</v>
      </c>
      <c r="M33" s="1" t="s">
        <v>59</v>
      </c>
    </row>
    <row r="34" spans="3:13" ht="15">
      <c r="C34" s="2" t="e">
        <f>_XLL.OFFICECOMCLIENT.APPLICATION.ROWLINK(Лист1!31:31)</f>
        <v>#NAME?</v>
      </c>
      <c r="L34" s="1">
        <v>13</v>
      </c>
      <c r="M34" s="1" t="s">
        <v>125</v>
      </c>
    </row>
    <row r="35" spans="3:13" ht="15">
      <c r="C35" s="2" t="e">
        <f>_XLL.OFFICECOMCLIENT.APPLICATION.ROWLINK(Лист1!32:32)</f>
        <v>#NAME?</v>
      </c>
      <c r="L35" s="1">
        <v>14</v>
      </c>
      <c r="M35" s="1" t="s">
        <v>43</v>
      </c>
    </row>
    <row r="36" spans="3:13" ht="15">
      <c r="C36" s="2" t="e">
        <f>_XLL.OFFICECOMCLIENT.APPLICATION.ROWLINK(Лист1!33:33)</f>
        <v>#NAME?</v>
      </c>
      <c r="L36" s="1">
        <v>15</v>
      </c>
      <c r="M36" s="1" t="s">
        <v>67</v>
      </c>
    </row>
    <row r="37" spans="3:13" ht="15">
      <c r="C37" s="2" t="e">
        <f>_XLL.OFFICECOMCLIENT.APPLICATION.ROWLINK(Лист1!34:34)</f>
        <v>#NAME?</v>
      </c>
      <c r="L37" s="1">
        <v>16</v>
      </c>
      <c r="M37" s="1" t="s">
        <v>70</v>
      </c>
    </row>
    <row r="38" spans="3:13" ht="15">
      <c r="C38" s="2" t="e">
        <f>_XLL.OFFICECOMCLIENT.APPLICATION.ROWLINK(Лист1!35:35)</f>
        <v>#NAME?</v>
      </c>
      <c r="L38" s="1">
        <v>17</v>
      </c>
      <c r="M38" s="1" t="s">
        <v>73</v>
      </c>
    </row>
    <row r="39" spans="3:13" ht="15">
      <c r="C39" s="2" t="e">
        <f>_XLL.OFFICECOMCLIENT.APPLICATION.ROWLINK(Лист1!36:36)</f>
        <v>#NAME?</v>
      </c>
      <c r="L39" s="1">
        <v>18</v>
      </c>
      <c r="M39" s="1" t="s">
        <v>126</v>
      </c>
    </row>
    <row r="40" spans="3:13" ht="15">
      <c r="C40" s="2" t="e">
        <f>_XLL.OFFICECOMCLIENT.APPLICATION.ROWLINK(Лист1!39:39)</f>
        <v>#NAME?</v>
      </c>
      <c r="L40" s="1">
        <v>19</v>
      </c>
      <c r="M40" s="1" t="s">
        <v>46</v>
      </c>
    </row>
    <row r="41" spans="3:13" ht="15">
      <c r="C41" s="2" t="e">
        <f>_XLL.OFFICECOMCLIENT.APPLICATION.ROWLINK(Лист1!40:40)</f>
        <v>#NAME?</v>
      </c>
      <c r="L41" s="1">
        <v>20</v>
      </c>
      <c r="M41" s="1" t="s">
        <v>80</v>
      </c>
    </row>
    <row r="42" spans="3:13" ht="15">
      <c r="C42" s="2" t="e">
        <f>_XLL.OFFICECOMCLIENT.APPLICATION.ROWLINK(Лист1!41:41)</f>
        <v>#NAME?</v>
      </c>
      <c r="L42" s="1">
        <v>21</v>
      </c>
      <c r="M42" s="1" t="s">
        <v>84</v>
      </c>
    </row>
    <row r="43" spans="3:13" ht="15">
      <c r="C43" s="2" t="e">
        <f>_XLL.OFFICECOMCLIENT.APPLICATION.ROWLINK(Лист1!42:42)</f>
        <v>#NAME?</v>
      </c>
      <c r="L43" s="1">
        <v>22</v>
      </c>
      <c r="M43" s="1" t="s">
        <v>85</v>
      </c>
    </row>
    <row r="44" spans="3:13" ht="15">
      <c r="C44" s="2" t="e">
        <f>_XLL.OFFICECOMCLIENT.APPLICATION.ROWLINK(Лист1!43:43)</f>
        <v>#NAME?</v>
      </c>
      <c r="L44" s="1">
        <v>23</v>
      </c>
      <c r="M44" s="1" t="s">
        <v>87</v>
      </c>
    </row>
    <row r="45" spans="3:13" ht="15">
      <c r="C45" s="2" t="e">
        <f>_XLL.OFFICECOMCLIENT.APPLICATION.ROWLINK(Лист1!44:44)</f>
        <v>#NAME?</v>
      </c>
      <c r="L45" s="1">
        <v>24</v>
      </c>
      <c r="M45" s="1" t="s">
        <v>89</v>
      </c>
    </row>
    <row r="46" spans="3:13" ht="15">
      <c r="C46" s="2" t="e">
        <f>_XLL.OFFICECOMCLIENT.APPLICATION.ROWLINK(Лист1!45:45)</f>
        <v>#NAME?</v>
      </c>
      <c r="L46" s="1">
        <v>25</v>
      </c>
      <c r="M46" s="1" t="s">
        <v>91</v>
      </c>
    </row>
    <row r="47" spans="3:13" ht="15">
      <c r="C47" s="2" t="e">
        <f>_XLL.OFFICECOMCLIENT.APPLICATION.ROWLINK(Лист1!46:46)</f>
        <v>#NAME?</v>
      </c>
      <c r="L47" s="1">
        <v>26</v>
      </c>
      <c r="M47" s="1" t="s">
        <v>93</v>
      </c>
    </row>
    <row r="48" spans="3:13" ht="15">
      <c r="C48" s="2" t="e">
        <f>_XLL.OFFICECOMCLIENT.APPLICATION.ROWLINK(Лист1!47:47)</f>
        <v>#NAME?</v>
      </c>
      <c r="L48" s="1">
        <v>27</v>
      </c>
      <c r="M48" s="1" t="s">
        <v>72</v>
      </c>
    </row>
    <row r="49" spans="3:13" ht="15">
      <c r="C49" s="2" t="e">
        <f>_XLL.OFFICECOMCLIENT.APPLICATION.ROWLINK(Лист1!48:48)</f>
        <v>#NAME?</v>
      </c>
      <c r="L49" s="1">
        <v>28</v>
      </c>
      <c r="M49" s="1" t="s">
        <v>97</v>
      </c>
    </row>
    <row r="50" spans="3:13" ht="15">
      <c r="C50" s="2" t="e">
        <f>_XLL.OFFICECOMCLIENT.APPLICATION.ROWLINK(Лист1!49:49)</f>
        <v>#NAME?</v>
      </c>
      <c r="L50" s="1">
        <v>29</v>
      </c>
      <c r="M50" s="1" t="s">
        <v>99</v>
      </c>
    </row>
    <row r="51" spans="3:13" ht="15">
      <c r="C51" s="2" t="e">
        <f>_XLL.OFFICECOMCLIENT.APPLICATION.ROWLINK(Лист1!50:50)</f>
        <v>#NAME?</v>
      </c>
      <c r="L51" s="1">
        <v>30</v>
      </c>
      <c r="M51" s="1" t="s">
        <v>127</v>
      </c>
    </row>
    <row r="52" spans="3:13" ht="15">
      <c r="C52" s="2" t="e">
        <f>_XLL.OFFICECOMCLIENT.APPLICATION.ROWLINK(Лист1!51:51)</f>
        <v>#NAME?</v>
      </c>
      <c r="L52" s="1">
        <v>31</v>
      </c>
      <c r="M52" s="1" t="s">
        <v>128</v>
      </c>
    </row>
    <row r="53" spans="3:13" ht="15">
      <c r="C53" s="2" t="e">
        <f>_XLL.OFFICECOMCLIENT.APPLICATION.ROWLINK(Лист1!52:52)</f>
        <v>#NAME?</v>
      </c>
      <c r="L53" s="1">
        <v>32</v>
      </c>
      <c r="M53" s="1" t="s">
        <v>129</v>
      </c>
    </row>
    <row r="54" spans="3:13" ht="15">
      <c r="C54" s="2" t="e">
        <f>_XLL.OFFICECOMCLIENT.APPLICATION.ROWLINK(Лист1!53:53)</f>
        <v>#NAME?</v>
      </c>
      <c r="L54" s="1">
        <v>33</v>
      </c>
      <c r="M54" s="1" t="s">
        <v>130</v>
      </c>
    </row>
    <row r="55" spans="3:13" ht="15">
      <c r="C55" s="2" t="e">
        <f>_XLL.OFFICECOMCLIENT.APPLICATION.ROWLINK(Лист1!54:54)</f>
        <v>#NAME?</v>
      </c>
      <c r="L55" s="1">
        <v>34</v>
      </c>
      <c r="M55" s="1" t="s">
        <v>131</v>
      </c>
    </row>
    <row r="56" spans="3:13" ht="15">
      <c r="C56" s="2" t="e">
        <f>_XLL.OFFICECOMCLIENT.APPLICATION.ROWLINK(Лист1!55:55)</f>
        <v>#NAME?</v>
      </c>
      <c r="L56" s="1">
        <v>35</v>
      </c>
      <c r="M56" s="1" t="s">
        <v>132</v>
      </c>
    </row>
    <row r="57" spans="3:13" ht="15">
      <c r="C57" s="2" t="e">
        <f>_XLL.OFFICECOMCLIENT.APPLICATION.ROWLINK(Лист1!56:56)</f>
        <v>#NAME?</v>
      </c>
      <c r="L57" s="1">
        <v>36</v>
      </c>
      <c r="M57" s="1" t="s">
        <v>133</v>
      </c>
    </row>
    <row r="58" spans="3:13" ht="15">
      <c r="C58" s="2" t="e">
        <f>_XLL.OFFICECOMCLIENT.APPLICATION.ROWLINK(Лист1!#REF!)</f>
        <v>#NAME?</v>
      </c>
      <c r="L58" s="1">
        <v>37</v>
      </c>
      <c r="M58" s="1" t="s">
        <v>134</v>
      </c>
    </row>
    <row r="59" spans="3:13" ht="15">
      <c r="C59" s="2" t="e">
        <f>_XLL.OFFICECOMCLIENT.APPLICATION.ROWLINK(Лист1!#REF!)</f>
        <v>#NAME?</v>
      </c>
      <c r="L59" s="1">
        <v>38</v>
      </c>
      <c r="M59" s="1" t="s">
        <v>135</v>
      </c>
    </row>
    <row r="60" spans="3:13" ht="15">
      <c r="C60" s="2" t="e">
        <f>_XLL.OFFICECOMCLIENT.APPLICATION.ROWLINK(Лист1!57:57)</f>
        <v>#NAME?</v>
      </c>
      <c r="L60" s="1">
        <v>39</v>
      </c>
      <c r="M60" s="1" t="s">
        <v>136</v>
      </c>
    </row>
    <row r="61" spans="3:13" ht="15">
      <c r="C61" s="2" t="e">
        <f>_XLL.OFFICECOMCLIENT.APPLICATION.ROWLINK(Лист1!58:58)</f>
        <v>#NAME?</v>
      </c>
      <c r="L61" s="1">
        <v>40</v>
      </c>
      <c r="M61" s="1" t="s">
        <v>137</v>
      </c>
    </row>
  </sheetData>
  <sheetProtection/>
  <printOptions/>
  <pageMargins left="0.7" right="0.7" top="0.75" bottom="0.75" header="0.3" footer="0.3"/>
  <pageSetup orientation="portrait" paperSize="9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Кировской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Михаил Владимирович Жолобов</dc:creator>
  <cp:keywords/>
  <dc:description/>
  <cp:lastModifiedBy>Орготдел</cp:lastModifiedBy>
  <cp:lastPrinted>2018-03-16T10:57:59Z</cp:lastPrinted>
  <dcterms:created xsi:type="dcterms:W3CDTF">2013-10-25T07:15:18Z</dcterms:created>
  <dcterms:modified xsi:type="dcterms:W3CDTF">2018-05-28T12:22:27Z</dcterms:modified>
  <cp:category/>
  <cp:version/>
  <cp:contentType/>
  <cp:contentStatus/>
</cp:coreProperties>
</file>